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3.vml" ContentType="application/vnd.openxmlformats-officedocument.vmlDrawing"/>
  <Override PartName="/xl/drawings/vmlDrawing1.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xl/drawings/_rels/drawing4.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comments4.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Roster" sheetId="2" state="visible" r:id="rId4"/>
    <sheet name="Leavers" sheetId="3" state="visible" r:id="rId5"/>
    <sheet name="Conversation log" sheetId="4" state="visible" r:id="rId6"/>
    <sheet name="Attrition" sheetId="5" state="visible" r:id="rId7"/>
    <sheet name="Glide path" sheetId="6" state="visible" r:id="rId8"/>
    <sheet name="Lists" sheetId="7" state="visible" r:id="rId9"/>
  </sheets>
  <definedNames>
    <definedName function="false" hidden="true" localSheetId="3" name="_xlnm._FilterDatabase" vbProcedure="false">'Conversation log'!$A$1:$M$1001</definedName>
    <definedName function="false" hidden="true" localSheetId="2" name="_xlnm._FilterDatabase" vbProcedure="false">Leavers!$A$1:$P$301</definedName>
    <definedName function="false" hidden="true" localSheetId="1" name="_xlnm._FilterDatabase" vbProcedure="false">Roster!$A$1:$X$301</definedName>
    <definedName function="false" hidden="false" name="AsOf" vbProcedure="false">'Start here'!$C$6</definedName>
    <definedName function="false" hidden="false" name="DayAbandon" vbProcedure="false">'Glide path'!$B$19</definedName>
    <definedName function="false" hidden="false" name="DayLive" vbProcedure="false">'Glide path'!$B$20</definedName>
    <definedName function="false" hidden="false" name="DayShadowing" vbProcedure="false">'Glide path'!$B$18</definedName>
    <definedName function="false" hidden="false" name="DayTools" vbProcedure="false">'Glide path'!$B$16</definedName>
    <definedName function="false" hidden="false" name="DayTraining" vbProcedure="false">'Glide path'!$B$17</definedName>
    <definedName function="false" hidden="false" name="DayVetReview" vbProcedure="false">'Glide path'!$B$21</definedName>
    <definedName function="false" hidden="false" name="NewcomerGap" vbProcedure="false">'Glide path'!$B$22</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Unique ID. Leavers and Conversation log use it to find the person.</t>
        </r>
      </text>
    </comment>
    <comment ref="C1" authorId="0">
      <text>
        <r>
          <rPr>
            <sz val="10"/>
            <rFont val="Arial"/>
            <family val="2"/>
          </rPr>
          <t xml:space="preserve">Left, Leaving, Unavailable, a leave risk if you set one, otherwise Live or Onboarding.</t>
        </r>
      </text>
    </comment>
    <comment ref="D1" authorId="0">
      <text>
        <r>
          <rPr>
            <sz val="10"/>
            <rFont val="Arial"/>
            <family val="2"/>
          </rPr>
          <t xml:space="preserve">Glide-path stage, from the onboarding dates. For leavers it shows the stage they left in.</t>
        </r>
      </text>
    </comment>
    <comment ref="E1" authorId="0">
      <text>
        <r>
          <rPr>
            <sz val="10"/>
            <rFont val="Arial"/>
            <family val="2"/>
          </rPr>
          <t xml:space="preserve">First missed milestone, from the deadlines on the Glide path tab. Blank means on track.</t>
        </r>
      </text>
    </comment>
    <comment ref="M1" authorId="0">
      <text>
        <r>
          <rPr>
            <sz val="10"/>
            <rFont val="Arial"/>
            <family val="2"/>
          </rPr>
          <t xml:space="preserve">Rating given during training: how likely this person is to struggle early.</t>
        </r>
      </text>
    </comment>
    <comment ref="P1" authorId="0">
      <text>
        <r>
          <rPr>
            <sz val="10"/>
            <rFont val="Arial"/>
            <family val="2"/>
          </rPr>
          <t xml:space="preserve">End-of-training test score.</t>
        </r>
      </text>
    </comment>
    <comment ref="T1" authorId="0">
      <text>
        <r>
          <rPr>
            <sz val="10"/>
            <rFont val="Arial"/>
            <family val="2"/>
          </rPr>
          <t xml:space="preserve">Set it when you know. It shows in Status until they leave.</t>
        </r>
      </text>
    </comment>
    <comment ref="V1" authorId="0">
      <text>
        <r>
          <rPr>
            <sz val="10"/>
            <rFont val="Arial"/>
            <family val="2"/>
          </rPr>
          <t xml:space="preserve">Comes from the Leavers tab.</t>
        </r>
      </text>
    </comment>
    <comment ref="W1" authorId="0">
      <text>
        <r>
          <rPr>
            <sz val="10"/>
            <rFont val="Arial"/>
            <family val="2"/>
          </rPr>
          <t xml:space="preserve">Latest entry for this person in the Conversation log.</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A1" authorId="0">
      <text>
        <r>
          <rPr>
            <sz val="10"/>
            <rFont val="Arial"/>
            <family val="2"/>
          </rPr>
          <t xml:space="preserve">Pick the person's ID from the Roster. Name, team and start date fill in by themselves.</t>
        </r>
      </text>
    </comment>
    <comment ref="E1" authorId="0">
      <text>
        <r>
          <rPr>
            <sz val="10"/>
            <rFont val="Arial"/>
            <family val="2"/>
          </rPr>
          <t xml:space="preserve">Their last working day. A future date shows as Leaving on the Roster.</t>
        </r>
      </text>
    </comment>
    <comment ref="O1" authorId="0">
      <text>
        <r>
          <rPr>
            <sz val="10"/>
            <rFont val="Arial"/>
            <family val="2"/>
          </rPr>
          <t xml:space="preserve">Done when all three checklist columns say Yes.</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B1" authorId="0">
      <text>
        <r>
          <rPr>
            <sz val="10"/>
            <rFont val="Arial"/>
            <family val="2"/>
          </rPr>
          <t xml:space="preserve">Pick the person's ID from the Roster.</t>
        </r>
      </text>
    </comment>
    <comment ref="E1" authorId="0">
      <text>
        <r>
          <rPr>
            <sz val="10"/>
            <rFont val="Arial"/>
            <family val="2"/>
          </rPr>
          <t xml:space="preserve">Only for warnings.</t>
        </r>
      </text>
    </comment>
    <comment ref="L1" authorId="0">
      <text>
        <r>
          <rPr>
            <sz val="10"/>
            <rFont val="Arial"/>
            <family val="2"/>
          </rPr>
          <t xml:space="preserve">The day the person confirmed they read it.</t>
        </r>
      </text>
    </comment>
    <comment ref="M1" authorId="0">
      <text>
        <r>
          <rPr>
            <sz val="10"/>
            <rFont val="Arial"/>
            <family val="2"/>
          </rPr>
          <t xml:space="preserve">Overdue when the follow-up date has passed and it isn't marked done.</t>
        </r>
      </text>
    </comment>
  </commentList>
</comments>
</file>

<file path=xl/sharedStrings.xml><?xml version="1.0" encoding="utf-8"?>
<sst xmlns="http://schemas.openxmlformats.org/spreadsheetml/2006/main" count="3996" uniqueCount="813">
  <si>
    <t xml:space="preserve">Team roster &amp; attrition</t>
  </si>
  <si>
    <t xml:space="preserve">A template by Lara Greco (Untanglify), laragreco.com</t>
  </si>
  <si>
    <t xml:space="preserve">Settings</t>
  </si>
  <si>
    <t xml:space="preserve">As-of date</t>
  </si>
  <si>
    <t xml:space="preserve">Every calculation runs as of this date. It's fixed so the sample data makes sense. For real use, type =TODAY() in this cell.</t>
  </si>
  <si>
    <t xml:space="preserve">How to use it</t>
  </si>
  <si>
    <t xml:space="preserve">1. Add people</t>
  </si>
  <si>
    <t xml:space="preserve">One row per person on the Roster tab. Type only in the columns with dark headers. Fill each onboarding date as the milestone happens.</t>
  </si>
  <si>
    <t xml:space="preserve">2. When someone leaves</t>
  </si>
  <si>
    <t xml:space="preserve">Add a row on the Leavers tab with their ID, last day, type and reason. Don't delete them from the Roster: their status changes to Left by itself.</t>
  </si>
  <si>
    <t xml:space="preserve">3. Log every conversation</t>
  </si>
  <si>
    <t xml:space="preserve">1:1s, feedback, schedule talks, warnings. The Roster shows each person's last conversation, and flags newcomers who haven't had a weekly 1:1.</t>
  </si>
  <si>
    <t xml:space="preserve">4. Read the Attrition tab</t>
  </si>
  <si>
    <t xml:space="preserve">It calculates itself: monthly attrition, why and when people leave, and whether your starting risk rating predicts who leaves.</t>
  </si>
  <si>
    <t xml:space="preserve">5. Make it yours</t>
  </si>
  <si>
    <t xml:space="preserve">Change dropdown options on the Lists tab. Change the milestone deadlines on the Glide path tab; the Roster flags follow.</t>
  </si>
  <si>
    <t xml:space="preserve">Colours</t>
  </si>
  <si>
    <t xml:space="preserve">Dark header</t>
  </si>
  <si>
    <t xml:space="preserve">You type here.</t>
  </si>
  <si>
    <t xml:space="preserve">Red header, shaded cells</t>
  </si>
  <si>
    <t xml:space="preserve">Calculated. Don't type over these.</t>
  </si>
  <si>
    <t xml:space="preserve">Yellow cell</t>
  </si>
  <si>
    <t xml:space="preserve">A setting you can change.</t>
  </si>
  <si>
    <t xml:space="preserve">Tabs</t>
  </si>
  <si>
    <t xml:space="preserve">Roster</t>
  </si>
  <si>
    <t xml:space="preserve">Everyone who has ever been on the team, with status, glide-path stage and flags.</t>
  </si>
  <si>
    <t xml:space="preserve">Leavers</t>
  </si>
  <si>
    <t xml:space="preserve">Exit details and the offboarding checklist.</t>
  </si>
  <si>
    <t xml:space="preserve">Conversation log</t>
  </si>
  <si>
    <t xml:space="preserve">Every 1:1, recap, feedback and warning, with follow-ups.</t>
  </si>
  <si>
    <t xml:space="preserve">Attrition</t>
  </si>
  <si>
    <t xml:space="preserve">The numbers and charts. Nothing to type.</t>
  </si>
  <si>
    <t xml:space="preserve">Glide path</t>
  </si>
  <si>
    <t xml:space="preserve">How new people ramp up, and the deadlines behind the flags.</t>
  </si>
  <si>
    <t xml:space="preserve">Lists</t>
  </si>
  <si>
    <t xml:space="preserve">Dropdown options.</t>
  </si>
  <si>
    <t xml:space="preserve">About the data</t>
  </si>
  <si>
    <t xml:space="preserve">Every name, date and number in this file is invented. Delete the rows on Roster, Leavers and Conversation log and start with your own.</t>
  </si>
  <si>
    <t xml:space="preserve">ID</t>
  </si>
  <si>
    <t xml:space="preserve">Name</t>
  </si>
  <si>
    <t xml:space="preserve">Status</t>
  </si>
  <si>
    <t xml:space="preserve">Stage</t>
  </si>
  <si>
    <t xml:space="preserve">Flag</t>
  </si>
  <si>
    <t xml:space="preserve">Team</t>
  </si>
  <si>
    <t xml:space="preserve">Role</t>
  </si>
  <si>
    <t xml:space="preserve">Country</t>
  </si>
  <si>
    <t xml:space="preserve">Manager</t>
  </si>
  <si>
    <t xml:space="preserve">Start date</t>
  </si>
  <si>
    <t xml:space="preserve">Days on team</t>
  </si>
  <si>
    <t xml:space="preserve">Weekly hours</t>
  </si>
  <si>
    <t xml:space="preserve">Starting risk</t>
  </si>
  <si>
    <t xml:space="preserve">Tools set up</t>
  </si>
  <si>
    <t xml:space="preserve">Training done</t>
  </si>
  <si>
    <t xml:space="preserve">Knowledge check</t>
  </si>
  <si>
    <t xml:space="preserve">Shadowing done</t>
  </si>
  <si>
    <t xml:space="preserve">Live from</t>
  </si>
  <si>
    <t xml:space="preserve">Veteran from</t>
  </si>
  <si>
    <t xml:space="preserve">Leave risk</t>
  </si>
  <si>
    <t xml:space="preserve">Unavailable until</t>
  </si>
  <si>
    <t xml:space="preserve">Last day</t>
  </si>
  <si>
    <t xml:space="preserve">Last conversation</t>
  </si>
  <si>
    <t xml:space="preserve">Notes</t>
  </si>
  <si>
    <t xml:space="preserve">P001</t>
  </si>
  <si>
    <t xml:space="preserve">Thandi C.</t>
  </si>
  <si>
    <t xml:space="preserve">Team leads</t>
  </si>
  <si>
    <t xml:space="preserve">Team lead</t>
  </si>
  <si>
    <t xml:space="preserve">Poland</t>
  </si>
  <si>
    <t xml:space="preserve">Operations manager</t>
  </si>
  <si>
    <t xml:space="preserve">Green</t>
  </si>
  <si>
    <t xml:space="preserve">P002</t>
  </si>
  <si>
    <t xml:space="preserve">Mateo E.</t>
  </si>
  <si>
    <t xml:space="preserve">Phone</t>
  </si>
  <si>
    <t xml:space="preserve">Agent</t>
  </si>
  <si>
    <t xml:space="preserve">India</t>
  </si>
  <si>
    <t xml:space="preserve">Zeynep W.</t>
  </si>
  <si>
    <t xml:space="preserve">P003</t>
  </si>
  <si>
    <t xml:space="preserve">Caio O.</t>
  </si>
  <si>
    <t xml:space="preserve">Mexico</t>
  </si>
  <si>
    <t xml:space="preserve">Amber</t>
  </si>
  <si>
    <t xml:space="preserve">P004</t>
  </si>
  <si>
    <t xml:space="preserve">Vanessa J.</t>
  </si>
  <si>
    <t xml:space="preserve">Chat</t>
  </si>
  <si>
    <t xml:space="preserve">Senior agent</t>
  </si>
  <si>
    <t xml:space="preserve">Brazil</t>
  </si>
  <si>
    <t xml:space="preserve">Elif K.</t>
  </si>
  <si>
    <t xml:space="preserve">Red</t>
  </si>
  <si>
    <t xml:space="preserve">P005</t>
  </si>
  <si>
    <t xml:space="preserve">Gloria I.</t>
  </si>
  <si>
    <t xml:space="preserve">P006</t>
  </si>
  <si>
    <t xml:space="preserve">Pablo C.</t>
  </si>
  <si>
    <t xml:space="preserve">P007</t>
  </si>
  <si>
    <t xml:space="preserve">Bilal F.</t>
  </si>
  <si>
    <t xml:space="preserve">Philippines</t>
  </si>
  <si>
    <t xml:space="preserve">P008</t>
  </si>
  <si>
    <t xml:space="preserve">Ugo H.</t>
  </si>
  <si>
    <t xml:space="preserve">Billing</t>
  </si>
  <si>
    <t xml:space="preserve">Extended leave, back 19 Oct</t>
  </si>
  <si>
    <t xml:space="preserve">P009</t>
  </si>
  <si>
    <t xml:space="preserve">Bianca A.</t>
  </si>
  <si>
    <t xml:space="preserve">Tickets</t>
  </si>
  <si>
    <t xml:space="preserve">Portugal</t>
  </si>
  <si>
    <t xml:space="preserve">Paula V.</t>
  </si>
  <si>
    <t xml:space="preserve">P010</t>
  </si>
  <si>
    <t xml:space="preserve">Gideon H.</t>
  </si>
  <si>
    <t xml:space="preserve">P011</t>
  </si>
  <si>
    <t xml:space="preserve">Omar R.</t>
  </si>
  <si>
    <t xml:space="preserve">P012</t>
  </si>
  <si>
    <t xml:space="preserve">Kemi B.</t>
  </si>
  <si>
    <t xml:space="preserve">Colombia</t>
  </si>
  <si>
    <t xml:space="preserve">P013</t>
  </si>
  <si>
    <t xml:space="preserve">Femi W.</t>
  </si>
  <si>
    <t xml:space="preserve">Kenya</t>
  </si>
  <si>
    <t xml:space="preserve">P014</t>
  </si>
  <si>
    <t xml:space="preserve">Wei S.</t>
  </si>
  <si>
    <t xml:space="preserve">Romania</t>
  </si>
  <si>
    <t xml:space="preserve">P015</t>
  </si>
  <si>
    <t xml:space="preserve">Femi I.</t>
  </si>
  <si>
    <t xml:space="preserve">P016</t>
  </si>
  <si>
    <t xml:space="preserve">Bilal T.</t>
  </si>
  <si>
    <t xml:space="preserve">P017</t>
  </si>
  <si>
    <t xml:space="preserve">P018</t>
  </si>
  <si>
    <t xml:space="preserve">Gabriel L.</t>
  </si>
  <si>
    <t xml:space="preserve">P019</t>
  </si>
  <si>
    <t xml:space="preserve">Rania G.</t>
  </si>
  <si>
    <t xml:space="preserve">P020</t>
  </si>
  <si>
    <t xml:space="preserve">Dimitra F.</t>
  </si>
  <si>
    <t xml:space="preserve">P021</t>
  </si>
  <si>
    <t xml:space="preserve">Valentina V.</t>
  </si>
  <si>
    <t xml:space="preserve">P022</t>
  </si>
  <si>
    <t xml:space="preserve">Sipho C.</t>
  </si>
  <si>
    <t xml:space="preserve">P023</t>
  </si>
  <si>
    <t xml:space="preserve">Adaeze F.</t>
  </si>
  <si>
    <t xml:space="preserve">Peru</t>
  </si>
  <si>
    <t xml:space="preserve">P024</t>
  </si>
  <si>
    <t xml:space="preserve">Sofia A.</t>
  </si>
  <si>
    <t xml:space="preserve">Malaysia</t>
  </si>
  <si>
    <t xml:space="preserve">P025</t>
  </si>
  <si>
    <t xml:space="preserve">Julia W.</t>
  </si>
  <si>
    <t xml:space="preserve">P026</t>
  </si>
  <si>
    <t xml:space="preserve">Dewi T.</t>
  </si>
  <si>
    <t xml:space="preserve">P027</t>
  </si>
  <si>
    <t xml:space="preserve">South Africa</t>
  </si>
  <si>
    <t xml:space="preserve">P028</t>
  </si>
  <si>
    <t xml:space="preserve">Gabriel M.</t>
  </si>
  <si>
    <t xml:space="preserve">P029</t>
  </si>
  <si>
    <t xml:space="preserve">P030</t>
  </si>
  <si>
    <t xml:space="preserve">Diego F.</t>
  </si>
  <si>
    <t xml:space="preserve">P031</t>
  </si>
  <si>
    <t xml:space="preserve">Gideon B.</t>
  </si>
  <si>
    <t xml:space="preserve">P032</t>
  </si>
  <si>
    <t xml:space="preserve">Selin O.</t>
  </si>
  <si>
    <t xml:space="preserve">P033</t>
  </si>
  <si>
    <t xml:space="preserve">Bianca I.</t>
  </si>
  <si>
    <t xml:space="preserve">Egypt</t>
  </si>
  <si>
    <t xml:space="preserve">P034</t>
  </si>
  <si>
    <t xml:space="preserve">Jomo J.</t>
  </si>
  <si>
    <t xml:space="preserve">P035</t>
  </si>
  <si>
    <t xml:space="preserve">Julia P.</t>
  </si>
  <si>
    <t xml:space="preserve">P036</t>
  </si>
  <si>
    <t xml:space="preserve">Xavier F.</t>
  </si>
  <si>
    <t xml:space="preserve">P037</t>
  </si>
  <si>
    <t xml:space="preserve">Rania J.</t>
  </si>
  <si>
    <t xml:space="preserve">P038</t>
  </si>
  <si>
    <t xml:space="preserve">Mateo D.</t>
  </si>
  <si>
    <t xml:space="preserve">P039</t>
  </si>
  <si>
    <t xml:space="preserve">Gabriel S.</t>
  </si>
  <si>
    <t xml:space="preserve">P040</t>
  </si>
  <si>
    <t xml:space="preserve">Ximena I.</t>
  </si>
  <si>
    <t xml:space="preserve">P041</t>
  </si>
  <si>
    <t xml:space="preserve">Pedro E.</t>
  </si>
  <si>
    <t xml:space="preserve">P042</t>
  </si>
  <si>
    <t xml:space="preserve">Zeynep H.</t>
  </si>
  <si>
    <t xml:space="preserve">P043</t>
  </si>
  <si>
    <t xml:space="preserve">Zeynep G.</t>
  </si>
  <si>
    <t xml:space="preserve">P044</t>
  </si>
  <si>
    <t xml:space="preserve">Hiroshi D.</t>
  </si>
  <si>
    <t xml:space="preserve">P045</t>
  </si>
  <si>
    <t xml:space="preserve">Samir K.</t>
  </si>
  <si>
    <t xml:space="preserve">P046</t>
  </si>
  <si>
    <t xml:space="preserve">Leila F.</t>
  </si>
  <si>
    <t xml:space="preserve">P047</t>
  </si>
  <si>
    <t xml:space="preserve">Uche Z.</t>
  </si>
  <si>
    <t xml:space="preserve">P048</t>
  </si>
  <si>
    <t xml:space="preserve">Yara J.</t>
  </si>
  <si>
    <t xml:space="preserve">P049</t>
  </si>
  <si>
    <t xml:space="preserve">Lucia Z.</t>
  </si>
  <si>
    <t xml:space="preserve">P050</t>
  </si>
  <si>
    <t xml:space="preserve">Luis Z.</t>
  </si>
  <si>
    <t xml:space="preserve">P051</t>
  </si>
  <si>
    <t xml:space="preserve">Teo C.</t>
  </si>
  <si>
    <t xml:space="preserve">P052</t>
  </si>
  <si>
    <t xml:space="preserve">Oscar V.</t>
  </si>
  <si>
    <t xml:space="preserve">P053</t>
  </si>
  <si>
    <t xml:space="preserve">Vera V.</t>
  </si>
  <si>
    <t xml:space="preserve">P054</t>
  </si>
  <si>
    <t xml:space="preserve">Zanele Z.</t>
  </si>
  <si>
    <t xml:space="preserve">P055</t>
  </si>
  <si>
    <t xml:space="preserve">Beatriz S.</t>
  </si>
  <si>
    <t xml:space="preserve">United States</t>
  </si>
  <si>
    <t xml:space="preserve">P056</t>
  </si>
  <si>
    <t xml:space="preserve">Ophelia L.</t>
  </si>
  <si>
    <t xml:space="preserve">P057</t>
  </si>
  <si>
    <t xml:space="preserve">Jomo G.</t>
  </si>
  <si>
    <t xml:space="preserve">P058</t>
  </si>
  <si>
    <t xml:space="preserve">Julia S.</t>
  </si>
  <si>
    <t xml:space="preserve">P059</t>
  </si>
  <si>
    <t xml:space="preserve">Mateo I.</t>
  </si>
  <si>
    <t xml:space="preserve">P060</t>
  </si>
  <si>
    <t xml:space="preserve">Zanele P.</t>
  </si>
  <si>
    <t xml:space="preserve">P061</t>
  </si>
  <si>
    <t xml:space="preserve">Hana A.</t>
  </si>
  <si>
    <t xml:space="preserve">P062</t>
  </si>
  <si>
    <t xml:space="preserve">Valentina O.</t>
  </si>
  <si>
    <t xml:space="preserve">P063</t>
  </si>
  <si>
    <t xml:space="preserve">Priyanka R.</t>
  </si>
  <si>
    <t xml:space="preserve">Canada</t>
  </si>
  <si>
    <t xml:space="preserve">P064</t>
  </si>
  <si>
    <t xml:space="preserve">Joaquin W.</t>
  </si>
  <si>
    <t xml:space="preserve">P065</t>
  </si>
  <si>
    <t xml:space="preserve">Pedro V.</t>
  </si>
  <si>
    <t xml:space="preserve">P066</t>
  </si>
  <si>
    <t xml:space="preserve">Ana J.</t>
  </si>
  <si>
    <t xml:space="preserve">P067</t>
  </si>
  <si>
    <t xml:space="preserve">Esther P.</t>
  </si>
  <si>
    <t xml:space="preserve">P068</t>
  </si>
  <si>
    <t xml:space="preserve">Imran P.</t>
  </si>
  <si>
    <t xml:space="preserve">Ghana</t>
  </si>
  <si>
    <t xml:space="preserve">P069</t>
  </si>
  <si>
    <t xml:space="preserve">Noor F.</t>
  </si>
  <si>
    <t xml:space="preserve">P070</t>
  </si>
  <si>
    <t xml:space="preserve">Renata W.</t>
  </si>
  <si>
    <t xml:space="preserve">P071</t>
  </si>
  <si>
    <t xml:space="preserve">Helena O.</t>
  </si>
  <si>
    <t xml:space="preserve">P072</t>
  </si>
  <si>
    <t xml:space="preserve">Wiktor W.</t>
  </si>
  <si>
    <t xml:space="preserve">P073</t>
  </si>
  <si>
    <t xml:space="preserve">Adaeze A.</t>
  </si>
  <si>
    <t xml:space="preserve">P074</t>
  </si>
  <si>
    <t xml:space="preserve">Oscar J.</t>
  </si>
  <si>
    <t xml:space="preserve">Potential leaver</t>
  </si>
  <si>
    <t xml:space="preserve">P075</t>
  </si>
  <si>
    <t xml:space="preserve">Zara Z.</t>
  </si>
  <si>
    <t xml:space="preserve">P076</t>
  </si>
  <si>
    <t xml:space="preserve">Gabriel A.</t>
  </si>
  <si>
    <t xml:space="preserve">P077</t>
  </si>
  <si>
    <t xml:space="preserve">Esther R.</t>
  </si>
  <si>
    <t xml:space="preserve">P078</t>
  </si>
  <si>
    <t xml:space="preserve">Dewi P.</t>
  </si>
  <si>
    <t xml:space="preserve">Argentina</t>
  </si>
  <si>
    <t xml:space="preserve">P079</t>
  </si>
  <si>
    <t xml:space="preserve">Amara D.</t>
  </si>
  <si>
    <t xml:space="preserve">Nigeria</t>
  </si>
  <si>
    <t xml:space="preserve">P080</t>
  </si>
  <si>
    <t xml:space="preserve">Dimitra J.</t>
  </si>
  <si>
    <t xml:space="preserve">P081</t>
  </si>
  <si>
    <t xml:space="preserve">Kofi T.</t>
  </si>
  <si>
    <t xml:space="preserve">P082</t>
  </si>
  <si>
    <t xml:space="preserve">Helena L.</t>
  </si>
  <si>
    <t xml:space="preserve">P083</t>
  </si>
  <si>
    <t xml:space="preserve">Kemi E.</t>
  </si>
  <si>
    <t xml:space="preserve">P084</t>
  </si>
  <si>
    <t xml:space="preserve">Teo G.</t>
  </si>
  <si>
    <t xml:space="preserve">P085</t>
  </si>
  <si>
    <t xml:space="preserve">Ivan L.</t>
  </si>
  <si>
    <t xml:space="preserve">P086</t>
  </si>
  <si>
    <t xml:space="preserve">Julia L.</t>
  </si>
  <si>
    <t xml:space="preserve">P087</t>
  </si>
  <si>
    <t xml:space="preserve">Nkosi T.</t>
  </si>
  <si>
    <t xml:space="preserve">P088</t>
  </si>
  <si>
    <t xml:space="preserve">Ana H.</t>
  </si>
  <si>
    <t xml:space="preserve">P089</t>
  </si>
  <si>
    <t xml:space="preserve">Marco S.</t>
  </si>
  <si>
    <t xml:space="preserve">P090</t>
  </si>
  <si>
    <t xml:space="preserve">Yasmin N.</t>
  </si>
  <si>
    <t xml:space="preserve">P091</t>
  </si>
  <si>
    <t xml:space="preserve">Dimitra N.</t>
  </si>
  <si>
    <t xml:space="preserve">P092</t>
  </si>
  <si>
    <t xml:space="preserve">Bianca G.</t>
  </si>
  <si>
    <t xml:space="preserve">P093</t>
  </si>
  <si>
    <t xml:space="preserve">Cosmin O.</t>
  </si>
  <si>
    <t xml:space="preserve">P094</t>
  </si>
  <si>
    <t xml:space="preserve">Priyanka N.</t>
  </si>
  <si>
    <t xml:space="preserve">P095</t>
  </si>
  <si>
    <t xml:space="preserve">Teo D.</t>
  </si>
  <si>
    <t xml:space="preserve">P096</t>
  </si>
  <si>
    <t xml:space="preserve">Gabriel J.</t>
  </si>
  <si>
    <t xml:space="preserve">P097</t>
  </si>
  <si>
    <t xml:space="preserve">Karina O.</t>
  </si>
  <si>
    <t xml:space="preserve">Greece</t>
  </si>
  <si>
    <t xml:space="preserve">P098</t>
  </si>
  <si>
    <t xml:space="preserve">Noor P.</t>
  </si>
  <si>
    <t xml:space="preserve">P099</t>
  </si>
  <si>
    <t xml:space="preserve">Greta O.</t>
  </si>
  <si>
    <t xml:space="preserve">P100</t>
  </si>
  <si>
    <t xml:space="preserve">Kofi L.</t>
  </si>
  <si>
    <t xml:space="preserve">P101</t>
  </si>
  <si>
    <t xml:space="preserve">Imran F.</t>
  </si>
  <si>
    <t xml:space="preserve">P102</t>
  </si>
  <si>
    <t xml:space="preserve">Ines D.</t>
  </si>
  <si>
    <t xml:space="preserve">P103</t>
  </si>
  <si>
    <t xml:space="preserve">Mateo B.</t>
  </si>
  <si>
    <t xml:space="preserve">P104</t>
  </si>
  <si>
    <t xml:space="preserve">Wiktor I.</t>
  </si>
  <si>
    <t xml:space="preserve">P105</t>
  </si>
  <si>
    <t xml:space="preserve">Ugo Z.</t>
  </si>
  <si>
    <t xml:space="preserve">P106</t>
  </si>
  <si>
    <t xml:space="preserve">Priyanka K.</t>
  </si>
  <si>
    <t xml:space="preserve">P107</t>
  </si>
  <si>
    <t xml:space="preserve">Ines Z.</t>
  </si>
  <si>
    <t xml:space="preserve">P108</t>
  </si>
  <si>
    <t xml:space="preserve">Noor W.</t>
  </si>
  <si>
    <t xml:space="preserve">P109</t>
  </si>
  <si>
    <t xml:space="preserve">Bianca L.</t>
  </si>
  <si>
    <t xml:space="preserve">P110</t>
  </si>
  <si>
    <t xml:space="preserve">Valeria G.</t>
  </si>
  <si>
    <t xml:space="preserve">P111</t>
  </si>
  <si>
    <t xml:space="preserve">Adaeze K.</t>
  </si>
  <si>
    <t xml:space="preserve">P112</t>
  </si>
  <si>
    <t xml:space="preserve">Mihai F.</t>
  </si>
  <si>
    <t xml:space="preserve">P113</t>
  </si>
  <si>
    <t xml:space="preserve">Ivan D.</t>
  </si>
  <si>
    <t xml:space="preserve">P114</t>
  </si>
  <si>
    <t xml:space="preserve">Umar S.</t>
  </si>
  <si>
    <t xml:space="preserve">Spain</t>
  </si>
  <si>
    <t xml:space="preserve">P115</t>
  </si>
  <si>
    <t xml:space="preserve">Mariam A.</t>
  </si>
  <si>
    <t xml:space="preserve">P116</t>
  </si>
  <si>
    <t xml:space="preserve">Diego B.</t>
  </si>
  <si>
    <t xml:space="preserve">P117</t>
  </si>
  <si>
    <t xml:space="preserve">Filipe I.</t>
  </si>
  <si>
    <t xml:space="preserve">P118</t>
  </si>
  <si>
    <t xml:space="preserve">Gloria E.</t>
  </si>
  <si>
    <t xml:space="preserve">P119</t>
  </si>
  <si>
    <t xml:space="preserve">Isabel E.</t>
  </si>
  <si>
    <t xml:space="preserve">P120</t>
  </si>
  <si>
    <t xml:space="preserve">Cosmin B.</t>
  </si>
  <si>
    <t xml:space="preserve">P121</t>
  </si>
  <si>
    <t xml:space="preserve">Tala H.</t>
  </si>
  <si>
    <t xml:space="preserve">P122</t>
  </si>
  <si>
    <t xml:space="preserve">Bruno J.</t>
  </si>
  <si>
    <t xml:space="preserve">P123</t>
  </si>
  <si>
    <t xml:space="preserve">Vera T.</t>
  </si>
  <si>
    <t xml:space="preserve">P124</t>
  </si>
  <si>
    <t xml:space="preserve">Luis H.</t>
  </si>
  <si>
    <t xml:space="preserve">P125</t>
  </si>
  <si>
    <t xml:space="preserve">Joaquin L.</t>
  </si>
  <si>
    <t xml:space="preserve">P126</t>
  </si>
  <si>
    <t xml:space="preserve">Filipe W.</t>
  </si>
  <si>
    <t xml:space="preserve">P127</t>
  </si>
  <si>
    <t xml:space="preserve">Amara R.</t>
  </si>
  <si>
    <t xml:space="preserve">P128</t>
  </si>
  <si>
    <t xml:space="preserve">Kofi G.</t>
  </si>
  <si>
    <t xml:space="preserve">Confirmed leaving</t>
  </si>
  <si>
    <t xml:space="preserve">P129</t>
  </si>
  <si>
    <t xml:space="preserve">Xavier Z.</t>
  </si>
  <si>
    <t xml:space="preserve">P130</t>
  </si>
  <si>
    <t xml:space="preserve">Jonas B.</t>
  </si>
  <si>
    <t xml:space="preserve">P131</t>
  </si>
  <si>
    <t xml:space="preserve">Yara V.</t>
  </si>
  <si>
    <t xml:space="preserve">P132</t>
  </si>
  <si>
    <t xml:space="preserve">Rania T.</t>
  </si>
  <si>
    <t xml:space="preserve">P133</t>
  </si>
  <si>
    <t xml:space="preserve">Hiroshi K.</t>
  </si>
  <si>
    <t xml:space="preserve">P134</t>
  </si>
  <si>
    <t xml:space="preserve">Tala D.</t>
  </si>
  <si>
    <t xml:space="preserve">P135</t>
  </si>
  <si>
    <t xml:space="preserve">Umar V.</t>
  </si>
  <si>
    <t xml:space="preserve">P136</t>
  </si>
  <si>
    <t xml:space="preserve">Uche R.</t>
  </si>
  <si>
    <t xml:space="preserve">Considered for removal</t>
  </si>
  <si>
    <t xml:space="preserve">P137</t>
  </si>
  <si>
    <t xml:space="preserve">Bilal C.</t>
  </si>
  <si>
    <t xml:space="preserve">P138</t>
  </si>
  <si>
    <t xml:space="preserve">Bilal I.</t>
  </si>
  <si>
    <t xml:space="preserve">P139</t>
  </si>
  <si>
    <t xml:space="preserve">Emeka J.</t>
  </si>
  <si>
    <t xml:space="preserve">P140</t>
  </si>
  <si>
    <t xml:space="preserve">Adaeze O.</t>
  </si>
  <si>
    <t xml:space="preserve">P141</t>
  </si>
  <si>
    <t xml:space="preserve">Paula K.</t>
  </si>
  <si>
    <t xml:space="preserve">P142</t>
  </si>
  <si>
    <t xml:space="preserve">Yusuf M.</t>
  </si>
  <si>
    <t xml:space="preserve">P143</t>
  </si>
  <si>
    <t xml:space="preserve">Dalia K.</t>
  </si>
  <si>
    <t xml:space="preserve">P144</t>
  </si>
  <si>
    <t xml:space="preserve">Ines J.</t>
  </si>
  <si>
    <t xml:space="preserve">P145</t>
  </si>
  <si>
    <t xml:space="preserve">Omar J.</t>
  </si>
  <si>
    <t xml:space="preserve">P146</t>
  </si>
  <si>
    <t xml:space="preserve">Filipe H.</t>
  </si>
  <si>
    <t xml:space="preserve">P147</t>
  </si>
  <si>
    <t xml:space="preserve">Dimitra E.</t>
  </si>
  <si>
    <t xml:space="preserve">P148</t>
  </si>
  <si>
    <t xml:space="preserve">Filipe N.</t>
  </si>
  <si>
    <t xml:space="preserve">P149</t>
  </si>
  <si>
    <t xml:space="preserve">Farah E.</t>
  </si>
  <si>
    <t xml:space="preserve">P150</t>
  </si>
  <si>
    <t xml:space="preserve">Marco F.</t>
  </si>
  <si>
    <t xml:space="preserve">P151</t>
  </si>
  <si>
    <t xml:space="preserve">Pedro A.</t>
  </si>
  <si>
    <t xml:space="preserve">P152</t>
  </si>
  <si>
    <t xml:space="preserve">Wiktor Z.</t>
  </si>
  <si>
    <t xml:space="preserve">P153</t>
  </si>
  <si>
    <t xml:space="preserve">Gideon Z.</t>
  </si>
  <si>
    <t xml:space="preserve">P154</t>
  </si>
  <si>
    <t xml:space="preserve">Thandi B.</t>
  </si>
  <si>
    <t xml:space="preserve">Type</t>
  </si>
  <si>
    <t xml:space="preserve">Reason</t>
  </si>
  <si>
    <t xml:space="preserve">Tenure at exit</t>
  </si>
  <si>
    <t xml:space="preserve">Stage when they left</t>
  </si>
  <si>
    <t xml:space="preserve">Shifts released</t>
  </si>
  <si>
    <t xml:space="preserve">Timesheets approved</t>
  </si>
  <si>
    <t xml:space="preserve">Access removed</t>
  </si>
  <si>
    <t xml:space="preserve">Offboarding</t>
  </si>
  <si>
    <t xml:space="preserve">Involuntary</t>
  </si>
  <si>
    <t xml:space="preserve">Not scheduling</t>
  </si>
  <si>
    <t xml:space="preserve">Yes</t>
  </si>
  <si>
    <t xml:space="preserve">Voluntary</t>
  </si>
  <si>
    <t xml:space="preserve">Not a fit for the role</t>
  </si>
  <si>
    <t xml:space="preserve">Performance</t>
  </si>
  <si>
    <t xml:space="preserve">Hours didn't suit</t>
  </si>
  <si>
    <t xml:space="preserve">Unresponsive</t>
  </si>
  <si>
    <t xml:space="preserve">Personal circumstances</t>
  </si>
  <si>
    <t xml:space="preserve">Other job offer</t>
  </si>
  <si>
    <t xml:space="preserve">Attendance</t>
  </si>
  <si>
    <t xml:space="preserve">Restructure</t>
  </si>
  <si>
    <t xml:space="preserve">Conduct</t>
  </si>
  <si>
    <t xml:space="preserve">No</t>
  </si>
  <si>
    <t xml:space="preserve">Notice given; last day 9 Oct</t>
  </si>
  <si>
    <t xml:space="preserve">Date</t>
  </si>
  <si>
    <t xml:space="preserve">Warning level</t>
  </si>
  <si>
    <t xml:space="preserve">Area</t>
  </si>
  <si>
    <t xml:space="preserve">Summary</t>
  </si>
  <si>
    <t xml:space="preserve">Agreed action</t>
  </si>
  <si>
    <t xml:space="preserve">Follow-up date</t>
  </si>
  <si>
    <t xml:space="preserve">Follow-up done</t>
  </si>
  <si>
    <t xml:space="preserve">Logged by</t>
  </si>
  <si>
    <t xml:space="preserve">Acknowledged on</t>
  </si>
  <si>
    <t xml:space="preserve">Follow-up status</t>
  </si>
  <si>
    <t xml:space="preserve">1:1</t>
  </si>
  <si>
    <t xml:space="preserve">Monthly 1:1. Looked at time on tool together.</t>
  </si>
  <si>
    <t xml:space="preserve">Monthly 1:1. Reviewed last week's QA.</t>
  </si>
  <si>
    <t xml:space="preserve">Monthly 1:1. Talked through two billing escalations.</t>
  </si>
  <si>
    <t xml:space="preserve">Monthly 1:1. Went through next week's schedule.</t>
  </si>
  <si>
    <t xml:space="preserve">Monthly 1:1. Checked in on workload.</t>
  </si>
  <si>
    <t xml:space="preserve">Monthly 1:1. Reviewed notes on escalated cases.</t>
  </si>
  <si>
    <t xml:space="preserve">Weekly 1:1. Checked in on workload. Next focus: confirming next steps before closing.</t>
  </si>
  <si>
    <t xml:space="preserve">Weekly 1:1. Talked through two billing escalations. Next focus: time on tool.</t>
  </si>
  <si>
    <t xml:space="preserve">Recap</t>
  </si>
  <si>
    <t xml:space="preserve">Monthly recap sent: QA 99%, CSAT 77%.</t>
  </si>
  <si>
    <t xml:space="preserve">Monthly recap sent: QA 99%, CSAT 75%.</t>
  </si>
  <si>
    <t xml:space="preserve">Monthly recap sent: QA 97%, CSAT 79%.</t>
  </si>
  <si>
    <t xml:space="preserve">Monthly recap sent: QA 94%, CSAT 74%.</t>
  </si>
  <si>
    <t xml:space="preserve">Monthly recap sent: QA 93%, CSAT 77%.</t>
  </si>
  <si>
    <t xml:space="preserve">Monthly recap sent: QA 87%, CSAT 81%.</t>
  </si>
  <si>
    <t xml:space="preserve">Monthly recap sent: QA 89%, CSAT 83%.</t>
  </si>
  <si>
    <t xml:space="preserve">Monthly recap sent: QA 98%, CSAT 80%.</t>
  </si>
  <si>
    <t xml:space="preserve">Monthly recap sent: QA 90%, CSAT 90%.</t>
  </si>
  <si>
    <t xml:space="preserve">Monthly recap sent: QA 93%, CSAT 74%.</t>
  </si>
  <si>
    <t xml:space="preserve">Monthly recap sent: QA 91%, CSAT 79%.</t>
  </si>
  <si>
    <t xml:space="preserve">Monthly recap sent: QA 89%, CSAT 90%.</t>
  </si>
  <si>
    <t xml:space="preserve">Monthly recap sent: QA 87%, CSAT 86%.</t>
  </si>
  <si>
    <t xml:space="preserve">Monthly recap sent: QA 96%, CSAT 73%.</t>
  </si>
  <si>
    <t xml:space="preserve">Monthly recap sent: QA 97%, CSAT 72%.</t>
  </si>
  <si>
    <t xml:space="preserve">Monthly recap sent: QA 94%, CSAT 75%.</t>
  </si>
  <si>
    <t xml:space="preserve">Monthly recap sent: QA 99%, CSAT 90%.</t>
  </si>
  <si>
    <t xml:space="preserve">Monthly recap sent: QA 95%, CSAT 79%.</t>
  </si>
  <si>
    <t xml:space="preserve">Monthly recap sent: QA 98%, CSAT 83%.</t>
  </si>
  <si>
    <t xml:space="preserve">Monthly recap sent: QA 89%, CSAT 89%.</t>
  </si>
  <si>
    <t xml:space="preserve">Monthly recap sent: QA 88%, CSAT 77%.</t>
  </si>
  <si>
    <t xml:space="preserve">Monthly recap sent: QA 92%, CSAT 87%.</t>
  </si>
  <si>
    <t xml:space="preserve">Monthly recap sent: QA 92%, CSAT 90%.</t>
  </si>
  <si>
    <t xml:space="preserve">Monthly recap sent: QA 99%, CSAT 88%.</t>
  </si>
  <si>
    <t xml:space="preserve">Monthly recap sent: QA 90%, CSAT 91%.</t>
  </si>
  <si>
    <t xml:space="preserve">Monthly recap sent: QA 96%, CSAT 78%.</t>
  </si>
  <si>
    <t xml:space="preserve">Monthly recap sent: QA 97%, CSAT 78%.</t>
  </si>
  <si>
    <t xml:space="preserve">Monthly recap sent: QA 88%, CSAT 87%.</t>
  </si>
  <si>
    <t xml:space="preserve">Monthly recap sent: QA 98%, CSAT 88%.</t>
  </si>
  <si>
    <t xml:space="preserve">Monthly recap sent: QA 89%, CSAT 73%.</t>
  </si>
  <si>
    <t xml:space="preserve">Monthly recap sent: QA 90%, CSAT 72%.</t>
  </si>
  <si>
    <t xml:space="preserve">Monthly recap sent: QA 95%, CSAT 81%.</t>
  </si>
  <si>
    <t xml:space="preserve">Monthly recap sent: QA 98%, CSAT 90%.</t>
  </si>
  <si>
    <t xml:space="preserve">Monthly recap sent: QA 97%, CSAT 89%.</t>
  </si>
  <si>
    <t xml:space="preserve">Monthly recap sent: QA 98%, CSAT 78%.</t>
  </si>
  <si>
    <t xml:space="preserve">Monthly recap sent: QA 98%, CSAT 81%.</t>
  </si>
  <si>
    <t xml:space="preserve">Monthly recap sent: QA 88%, CSAT 72%.</t>
  </si>
  <si>
    <t xml:space="preserve">Monthly recap sent: QA 90%, CSAT 82%.</t>
  </si>
  <si>
    <t xml:space="preserve">Monthly recap sent: QA 91%, CSAT 90%.</t>
  </si>
  <si>
    <t xml:space="preserve">Monthly recap sent: QA 92%, CSAT 86%.</t>
  </si>
  <si>
    <t xml:space="preserve">Monthly recap sent: QA 94%, CSAT 81%.</t>
  </si>
  <si>
    <t xml:space="preserve">Monthly recap sent: QA 91%, CSAT 80%.</t>
  </si>
  <si>
    <t xml:space="preserve">Monthly recap sent: QA 92%, CSAT 75%.</t>
  </si>
  <si>
    <t xml:space="preserve">Monthly recap sent: QA 96%, CSAT 88%.</t>
  </si>
  <si>
    <t xml:space="preserve">Monthly recap sent: QA 99%, CSAT 84%.</t>
  </si>
  <si>
    <t xml:space="preserve">Monthly recap sent: QA 91%, CSAT 86%.</t>
  </si>
  <si>
    <t xml:space="preserve">Monthly recap sent: QA 93%, CSAT 89%.</t>
  </si>
  <si>
    <t xml:space="preserve">Monthly recap sent: QA 96%, CSAT 87%.</t>
  </si>
  <si>
    <t xml:space="preserve">Monthly recap sent: QA 92%, CSAT 81%.</t>
  </si>
  <si>
    <t xml:space="preserve">Monthly recap sent: QA 96%, CSAT 76%.</t>
  </si>
  <si>
    <t xml:space="preserve">Monthly recap sent: QA 96%, CSAT 79%.</t>
  </si>
  <si>
    <t xml:space="preserve">Monthly recap sent: QA 99%, CSAT 83%.</t>
  </si>
  <si>
    <t xml:space="preserve">Monthly recap sent: QA 99%, CSAT 81%.</t>
  </si>
  <si>
    <t xml:space="preserve">Monthly recap sent: QA 97%, CSAT 85%.</t>
  </si>
  <si>
    <t xml:space="preserve">Monthly recap sent: QA 86%, CSAT 80%.</t>
  </si>
  <si>
    <t xml:space="preserve">Monthly recap sent: QA 91%, CSAT 76%.</t>
  </si>
  <si>
    <t xml:space="preserve">Monthly recap sent: QA 93%, CSAT 86%.</t>
  </si>
  <si>
    <t xml:space="preserve">Monthly recap sent: QA 87%, CSAT 92%.</t>
  </si>
  <si>
    <t xml:space="preserve">Monthly recap sent: QA 95%, CSAT 92%.</t>
  </si>
  <si>
    <t xml:space="preserve">Monthly recap sent: QA 88%, CSAT 80%.</t>
  </si>
  <si>
    <t xml:space="preserve">Monthly recap sent: QA 90%, CSAT 89%.</t>
  </si>
  <si>
    <t xml:space="preserve">Monthly recap sent: QA 92%, CSAT 76%.</t>
  </si>
  <si>
    <t xml:space="preserve">Monthly recap sent: QA 93%, CSAT 85%.</t>
  </si>
  <si>
    <t xml:space="preserve">Monthly recap sent: QA 95%, CSAT 85%.</t>
  </si>
  <si>
    <t xml:space="preserve">Monthly recap sent: QA 97%, CSAT 92%.</t>
  </si>
  <si>
    <t xml:space="preserve">Monthly recap sent: QA 99%, CSAT 92%.</t>
  </si>
  <si>
    <t xml:space="preserve">Schedule</t>
  </si>
  <si>
    <t xml:space="preserve">Dropped two weekend shifts at short notice.</t>
  </si>
  <si>
    <t xml:space="preserve">Confirm availability for the next four weeks</t>
  </si>
  <si>
    <t xml:space="preserve">Feedback</t>
  </si>
  <si>
    <t xml:space="preserve">Customer thanked them by name for patience on a long billing call.</t>
  </si>
  <si>
    <t xml:space="preserve">Peer shout-out for picking up an unclaimed weekend shift.</t>
  </si>
  <si>
    <t xml:space="preserve">Weekly 1:1. Reviewed notes on escalated cases. Next focus: notes quality.</t>
  </si>
  <si>
    <t xml:space="preserve">Weekly 1:1. Checked in on workload. Next focus: notes quality.</t>
  </si>
  <si>
    <t xml:space="preserve">QA</t>
  </si>
  <si>
    <t xml:space="preserve">QA dispute reviewed. One item adjusted, the rest confirmed.</t>
  </si>
  <si>
    <t xml:space="preserve">Warning</t>
  </si>
  <si>
    <t xml:space="preserve">First warning</t>
  </si>
  <si>
    <t xml:space="preserve">First warning: attendance below expectations for three weeks.</t>
  </si>
  <si>
    <t xml:space="preserve">Use the notes checklist before closing a case</t>
  </si>
  <si>
    <t xml:space="preserve">Monthly recap sent: QA 87%, CSAT 76%.</t>
  </si>
  <si>
    <t xml:space="preserve">Onboarding check-in. Training going well; questions about the refund workflow answered.</t>
  </si>
  <si>
    <t xml:space="preserve">Weekly 1:1. Talked through two billing escalations. Next focus: hold time on calls.</t>
  </si>
  <si>
    <t xml:space="preserve">Weekly 1:1. Reviewed last week's QA. Next focus: time on tool.</t>
  </si>
  <si>
    <t xml:space="preserve">Weekly 1:1. Checked in on workload. Next focus: time on tool.</t>
  </si>
  <si>
    <t xml:space="preserve">Weekly 1:1. Reviewed last week's QA. Next focus: using the right macro.</t>
  </si>
  <si>
    <t xml:space="preserve">Weekly 1:1. Looked at time on tool together. Next focus: tagging the contact reason.</t>
  </si>
  <si>
    <t xml:space="preserve">Incident</t>
  </si>
  <si>
    <t xml:space="preserve">Tool outage mid-shift. Logged and escalated to IT; no customer impact.</t>
  </si>
  <si>
    <t xml:space="preserve">Weekly 1:1. Went through next week's schedule. Next focus: hold time on calls.</t>
  </si>
  <si>
    <t xml:space="preserve">Asked to move to evening shifts from next month.</t>
  </si>
  <si>
    <t xml:space="preserve">Weekly 1:1. Reviewed notes on escalated cases. Next focus: tagging the contact reason.</t>
  </si>
  <si>
    <t xml:space="preserve">Weekly 1:1. Went through next week's schedule. Next focus: time on tool.</t>
  </si>
  <si>
    <t xml:space="preserve">Weekly 1:1. Looked at time on tool together. Next focus: hold time on calls.</t>
  </si>
  <si>
    <t xml:space="preserve">Weekly 1:1. Checked in on workload. Next focus: hold time on calls.</t>
  </si>
  <si>
    <t xml:space="preserve">First warning: conduct below expectations for three weeks.</t>
  </si>
  <si>
    <t xml:space="preserve">Re-read the refund workflow</t>
  </si>
  <si>
    <t xml:space="preserve">Weekly 1:1. Talked through two billing escalations. Next focus: notes quality.</t>
  </si>
  <si>
    <t xml:space="preserve">Weekly 1:1. Went through next week's schedule. Next focus: tagging the contact reason.</t>
  </si>
  <si>
    <t xml:space="preserve">Monthly recap sent: QA 86%, CSAT 84%.</t>
  </si>
  <si>
    <t xml:space="preserve">Monthly recap sent: QA 90%, CSAT 85%.</t>
  </si>
  <si>
    <t xml:space="preserve">Monthly recap sent: QA 88%, CSAT 85%.</t>
  </si>
  <si>
    <t xml:space="preserve">Monthly recap sent: QA 98%, CSAT 84%.</t>
  </si>
  <si>
    <t xml:space="preserve">Monthly recap sent: QA 99%, CSAT 86%.</t>
  </si>
  <si>
    <t xml:space="preserve">Monthly recap sent: QA 86%, CSAT 78%.</t>
  </si>
  <si>
    <t xml:space="preserve">Monthly recap sent: QA 91%, CSAT 77%.</t>
  </si>
  <si>
    <t xml:space="preserve">Monthly recap sent: QA 87%, CSAT 84%.</t>
  </si>
  <si>
    <t xml:space="preserve">Weekly 1:1. Looked at time on tool together. Next focus: notes quality.</t>
  </si>
  <si>
    <t xml:space="preserve">Monthly recap sent: QA 86%, CSAT 92%.</t>
  </si>
  <si>
    <t xml:space="preserve">Monthly recap sent: QA 92%, CSAT 84%.</t>
  </si>
  <si>
    <t xml:space="preserve">Monthly recap sent: QA 86%, CSAT 91%.</t>
  </si>
  <si>
    <t xml:space="preserve">Monthly recap sent: QA 90%, CSAT 77%.</t>
  </si>
  <si>
    <t xml:space="preserve">Monthly recap sent: QA 91%, CSAT 92%.</t>
  </si>
  <si>
    <t xml:space="preserve">Monthly recap sent: QA 89%, CSAT 82%.</t>
  </si>
  <si>
    <t xml:space="preserve">Monthly recap sent: QA 90%, CSAT 92%.</t>
  </si>
  <si>
    <t xml:space="preserve">Monthly recap sent: QA 89%, CSAT 72%.</t>
  </si>
  <si>
    <t xml:space="preserve">Monthly recap sent: QA 86%, CSAT 88%.</t>
  </si>
  <si>
    <t xml:space="preserve">Monthly recap sent: QA 86%, CSAT 82%.</t>
  </si>
  <si>
    <t xml:space="preserve">Monthly recap sent: QA 87%, CSAT 73%.</t>
  </si>
  <si>
    <t xml:space="preserve">Monthly recap sent: QA 88%, CSAT 79%.</t>
  </si>
  <si>
    <t xml:space="preserve">Monthly recap sent: QA 87%, CSAT 87%.</t>
  </si>
  <si>
    <t xml:space="preserve">Monthly recap sent: QA 87%, CSAT 88%.</t>
  </si>
  <si>
    <t xml:space="preserve">Monthly recap sent: QA 90%, CSAT 75%.</t>
  </si>
  <si>
    <t xml:space="preserve">Monthly recap sent: QA 92%, CSAT 79%.</t>
  </si>
  <si>
    <t xml:space="preserve">Monthly recap sent: QA 97%, CSAT 86%.</t>
  </si>
  <si>
    <t xml:space="preserve">Monthly recap sent: QA 86%, CSAT 83%.</t>
  </si>
  <si>
    <t xml:space="preserve">Monthly recap sent: QA 87%, CSAT 89%.</t>
  </si>
  <si>
    <t xml:space="preserve">Monthly recap sent: QA 94%, CSAT 78%.</t>
  </si>
  <si>
    <t xml:space="preserve">Monthly recap sent: QA 91%, CSAT 89%.</t>
  </si>
  <si>
    <t xml:space="preserve">Monthly recap sent: QA 92%, CSAT 89%.</t>
  </si>
  <si>
    <t xml:space="preserve">Monthly recap sent: QA 97%, CSAT 76%.</t>
  </si>
  <si>
    <t xml:space="preserve">Monthly recap sent: QA 95%, CSAT 86%.</t>
  </si>
  <si>
    <t xml:space="preserve">Weekly 1:1. Checked in on workload. Next focus: tagging the contact reason.</t>
  </si>
  <si>
    <t xml:space="preserve">Monthly recap sent: QA 90%, CSAT 81%.</t>
  </si>
  <si>
    <t xml:space="preserve">Monthly recap sent: QA 90%, CSAT 76%.</t>
  </si>
  <si>
    <t xml:space="preserve">Monthly recap sent: QA 97%, CSAT 87%.</t>
  </si>
  <si>
    <t xml:space="preserve">Monthly recap sent: QA 93%, CSAT 73%.</t>
  </si>
  <si>
    <t xml:space="preserve">Monthly recap sent: QA 88%, CSAT 84%.</t>
  </si>
  <si>
    <t xml:space="preserve">Monthly recap sent: QA 99%, CSAT 73%.</t>
  </si>
  <si>
    <t xml:space="preserve">Monthly recap sent: QA 89%, CSAT 77%.</t>
  </si>
  <si>
    <t xml:space="preserve">Monthly recap sent: QA 93%, CSAT 76%.</t>
  </si>
  <si>
    <t xml:space="preserve">Monthly recap sent: QA 89%, CSAT 80%.</t>
  </si>
  <si>
    <t xml:space="preserve">Monthly recap sent: QA 99%, CSAT 87%.</t>
  </si>
  <si>
    <t xml:space="preserve">Monthly recap sent: QA 92%, CSAT 85%.</t>
  </si>
  <si>
    <t xml:space="preserve">Monthly recap sent: QA 87%, CSAT 90%.</t>
  </si>
  <si>
    <t xml:space="preserve">Monthly recap sent: QA 96%, CSAT 80%.</t>
  </si>
  <si>
    <t xml:space="preserve">Monthly recap sent: QA 89%, CSAT 81%.</t>
  </si>
  <si>
    <t xml:space="preserve">Weekly 1:1. Reviewed last week's QA. Next focus: tagging the contact reason.</t>
  </si>
  <si>
    <t xml:space="preserve">Monthly recap sent: QA 86%, CSAT 75%.</t>
  </si>
  <si>
    <t xml:space="preserve">Weekly 1:1. Looked at time on tool together. Next focus: time on tool.</t>
  </si>
  <si>
    <t xml:space="preserve">Monthly recap sent: QA 96%, CSAT 77%.</t>
  </si>
  <si>
    <t xml:space="preserve">Schedule adherence</t>
  </si>
  <si>
    <t xml:space="preserve">First warning: schedule adherence below expectations for three weeks.</t>
  </si>
  <si>
    <t xml:space="preserve">Final warning</t>
  </si>
  <si>
    <t xml:space="preserve">Final warning: no improvement in attendance.</t>
  </si>
  <si>
    <t xml:space="preserve">Weekly 1:1. Reviewed notes on escalated cases. Next focus: confirming next steps before closing.</t>
  </si>
  <si>
    <t xml:space="preserve">Weekly 1:1. Talked through two billing escalations. Next focus: using the right macro.</t>
  </si>
  <si>
    <t xml:space="preserve">Weekly 1:1. Reviewed notes on escalated cases. Next focus: using the right macro.</t>
  </si>
  <si>
    <t xml:space="preserve">Final warning: no improvement in conduct.</t>
  </si>
  <si>
    <t xml:space="preserve">Weekly 1:1. Looked at time on tool together. Next focus: using the right macro.</t>
  </si>
  <si>
    <t xml:space="preserve">Keep holds under 60 seconds</t>
  </si>
  <si>
    <t xml:space="preserve">Weekly 1:1. Went through next week's schedule. Next focus: confirming next steps before closing.</t>
  </si>
  <si>
    <t xml:space="preserve">Weekly 1:1. Checked in on workload. Next focus: using the right macro.</t>
  </si>
  <si>
    <t xml:space="preserve">Monthly recap sent: QA 96%, CSAT 91%.</t>
  </si>
  <si>
    <t xml:space="preserve">Monthly recap sent: QA 91%, CSAT 83%.</t>
  </si>
  <si>
    <t xml:space="preserve">Monthly recap sent: QA 97%, CSAT 81%.</t>
  </si>
  <si>
    <t xml:space="preserve">Monthly recap sent: QA 94%, CSAT 82%.</t>
  </si>
  <si>
    <t xml:space="preserve">Monthly recap sent: QA 94%, CSAT 88%.</t>
  </si>
  <si>
    <t xml:space="preserve">Monthly recap sent: QA 96%, CSAT 92%.</t>
  </si>
  <si>
    <t xml:space="preserve">Monthly recap sent: QA 97%, CSAT 82%.</t>
  </si>
  <si>
    <t xml:space="preserve">Monthly recap sent: QA 88%, CSAT 74%.</t>
  </si>
  <si>
    <t xml:space="preserve">Monthly recap sent: QA 98%, CSAT 89%.</t>
  </si>
  <si>
    <t xml:space="preserve">Monthly recap sent: QA 86%, CSAT 87%.</t>
  </si>
  <si>
    <t xml:space="preserve">Monthly recap sent: QA 99%, CSAT 78%.</t>
  </si>
  <si>
    <t xml:space="preserve">Monthly recap sent: QA 91%, CSAT 72%.</t>
  </si>
  <si>
    <t xml:space="preserve">Monthly recap sent: QA 88%, CSAT 81%.</t>
  </si>
  <si>
    <t xml:space="preserve">Monthly recap sent: QA 96%, CSAT 83%.</t>
  </si>
  <si>
    <t xml:space="preserve">Monthly recap sent: QA 86%, CSAT 90%.</t>
  </si>
  <si>
    <t xml:space="preserve">Monthly recap sent: QA 86%, CSAT 89%.</t>
  </si>
  <si>
    <t xml:space="preserve">Monthly recap sent: QA 97%, CSAT 80%.</t>
  </si>
  <si>
    <t xml:space="preserve">Monthly recap sent: QA 88%, CSAT 82%.</t>
  </si>
  <si>
    <t xml:space="preserve">Monthly recap sent: QA 96%, CSAT 89%.</t>
  </si>
  <si>
    <t xml:space="preserve">Monthly recap sent: QA 97%, CSAT 73%.</t>
  </si>
  <si>
    <t xml:space="preserve">Monthly recap sent: QA 98%, CSAT 86%.</t>
  </si>
  <si>
    <t xml:space="preserve">Monthly recap sent: QA 87%, CSAT 79%.</t>
  </si>
  <si>
    <t xml:space="preserve">Monthly recap sent: QA 95%, CSAT 89%.</t>
  </si>
  <si>
    <t xml:space="preserve">Monthly recap sent: QA 95%, CSAT 90%.</t>
  </si>
  <si>
    <t xml:space="preserve">Monthly recap sent: QA 95%, CSAT 74%.</t>
  </si>
  <si>
    <t xml:space="preserve">Monthly recap sent: QA 94%, CSAT 90%.</t>
  </si>
  <si>
    <t xml:space="preserve">Monthly recap sent: QA 94%, CSAT 84%.</t>
  </si>
  <si>
    <t xml:space="preserve">Monthly recap sent: QA 99%, CSAT 85%.</t>
  </si>
  <si>
    <t xml:space="preserve">Monthly recap sent: QA 86%, CSAT 76%.</t>
  </si>
  <si>
    <t xml:space="preserve">Monthly recap sent: QA 97%, CSAT 74%.</t>
  </si>
  <si>
    <t xml:space="preserve">Weekly 1:1. Reviewed notes on escalated cases. Next focus: time on tool.</t>
  </si>
  <si>
    <t xml:space="preserve">Monthly recap sent: QA 90%, CSAT 80%.</t>
  </si>
  <si>
    <t xml:space="preserve">Monthly recap sent: QA 88%, CSAT 76%.</t>
  </si>
  <si>
    <t xml:space="preserve">Monthly recap sent: QA 98%, CSAT 82%.</t>
  </si>
  <si>
    <t xml:space="preserve">Monthly recap sent: QA 97%, CSAT 75%.</t>
  </si>
  <si>
    <t xml:space="preserve">Monthly recap sent: QA 92%, CSAT 80%.</t>
  </si>
  <si>
    <t xml:space="preserve">Monthly recap sent: QA 90%, CSAT 79%.</t>
  </si>
  <si>
    <t xml:space="preserve">Monthly recap sent: QA 89%, CSAT 91%.</t>
  </si>
  <si>
    <t xml:space="preserve">Monthly recap sent: QA 86%, CSAT 73%.</t>
  </si>
  <si>
    <t xml:space="preserve">Weekly 1:1. Reviewed last week's QA. Next focus: notes quality.</t>
  </si>
  <si>
    <t xml:space="preserve">Monthly recap sent: QA 91%, CSAT 84%.</t>
  </si>
  <si>
    <t xml:space="preserve">Weekly 1:1. Reviewed last week's QA. Next focus: confirming next steps before closing.</t>
  </si>
  <si>
    <t xml:space="preserve">Monthly recap sent: QA 95%, CSAT 82%.</t>
  </si>
  <si>
    <t xml:space="preserve">Final warning: no improvement in schedule adherence.</t>
  </si>
  <si>
    <t xml:space="preserve">Monthly recap sent: QA 92%, CSAT 72%.</t>
  </si>
  <si>
    <t xml:space="preserve">Monthly recap sent: QA 91%, CSAT 82%.</t>
  </si>
  <si>
    <t xml:space="preserve">Monthly recap sent: QA 94%, CSAT 72%.</t>
  </si>
  <si>
    <t xml:space="preserve">Weekly 1:1. Reviewed last week's QA. Next focus: hold time on calls.</t>
  </si>
  <si>
    <t xml:space="preserve">Alert</t>
  </si>
  <si>
    <t xml:space="preserve">Alert: schedule adherence under target two weeks running.</t>
  </si>
  <si>
    <t xml:space="preserve">Log in on time and flag lateness in the team channel</t>
  </si>
  <si>
    <t xml:space="preserve">Weekly 1:1. Looked at time on tool together. Next focus: confirming next steps before closing.</t>
  </si>
  <si>
    <t xml:space="preserve">Monthly recap sent: QA 88%, CSAT 75%.</t>
  </si>
  <si>
    <t xml:space="preserve">Monthly recap sent: QA 94%, CSAT 91%.</t>
  </si>
  <si>
    <t xml:space="preserve">Monthly recap sent: QA 97%, CSAT 88%.</t>
  </si>
  <si>
    <t xml:space="preserve">Monthly recap sent: QA 98%, CSAT 87%.</t>
  </si>
  <si>
    <t xml:space="preserve">Monthly recap sent: QA 95%, CSAT 72%.</t>
  </si>
  <si>
    <t xml:space="preserve">Monthly recap sent: QA 88%, CSAT 73%.</t>
  </si>
  <si>
    <t xml:space="preserve">Monthly recap sent: QA 93%, CSAT 88%.</t>
  </si>
  <si>
    <t xml:space="preserve">Monthly recap sent: QA 99%, CSAT 76%.</t>
  </si>
  <si>
    <t xml:space="preserve">Monthly recap sent: QA 98%, CSAT 91%.</t>
  </si>
  <si>
    <t xml:space="preserve">Monthly recap sent: QA 89%, CSAT 78%.</t>
  </si>
  <si>
    <t xml:space="preserve">Monthly recap sent: QA 95%, CSAT 83%.</t>
  </si>
  <si>
    <t xml:space="preserve">Monthly recap sent: QA 95%, CSAT 75%.</t>
  </si>
  <si>
    <t xml:space="preserve">Monthly recap sent: QA 93%, CSAT 83%.</t>
  </si>
  <si>
    <t xml:space="preserve">Monthly recap sent: QA 90%, CSAT 88%.</t>
  </si>
  <si>
    <t xml:space="preserve">Monthly recap sent: QA 91%, CSAT 78%.</t>
  </si>
  <si>
    <t xml:space="preserve">Monthly recap sent: QA 99%, CSAT 82%.</t>
  </si>
  <si>
    <t xml:space="preserve">Monthly recap sent: QA 93%, CSAT 72%.</t>
  </si>
  <si>
    <t xml:space="preserve">Weekly 1:1. Went through next week's schedule. Next focus: using the right macro.</t>
  </si>
  <si>
    <t xml:space="preserve">Monthly recap sent: QA 89%, CSAT 92%.</t>
  </si>
  <si>
    <t xml:space="preserve">Monthly recap sent: QA 87%, CSAT 80%.</t>
  </si>
  <si>
    <t xml:space="preserve">Monthly recap sent: QA 96%, CSAT 84%.</t>
  </si>
  <si>
    <t xml:space="preserve">Monthly recap sent: QA 92%, CSAT 88%.</t>
  </si>
  <si>
    <t xml:space="preserve">Monthly recap sent: QA 86%, CSAT 77%.</t>
  </si>
  <si>
    <t xml:space="preserve">Monthly recap sent: QA 92%, CSAT 82%.</t>
  </si>
  <si>
    <t xml:space="preserve">Monthly recap sent: QA 92%, CSAT 91%.</t>
  </si>
  <si>
    <t xml:space="preserve">Monthly recap sent: QA 99%, CSAT 91%.</t>
  </si>
  <si>
    <t xml:space="preserve">Monthly recap sent: QA 94%, CSAT 73%.</t>
  </si>
  <si>
    <t xml:space="preserve">Monthly recap sent: QA 97%, CSAT 83%.</t>
  </si>
  <si>
    <t xml:space="preserve">Monthly recap sent: QA 88%, CSAT 90%.</t>
  </si>
  <si>
    <t xml:space="preserve">Monthly recap sent: QA 97%, CSAT 91%.</t>
  </si>
  <si>
    <t xml:space="preserve">Calculated from the Roster and Leavers tabs, as of the date on Start here. Nothing to type.</t>
  </si>
  <si>
    <t xml:space="preserve">Active headcount</t>
  </si>
  <si>
    <t xml:space="preserve">Left, last 12 months</t>
  </si>
  <si>
    <t xml:space="preserve">12-month attrition</t>
  </si>
  <si>
    <t xml:space="preserve">Voluntary share, 12 months</t>
  </si>
  <si>
    <t xml:space="preserve">Left in first 90 days, 12 months</t>
  </si>
  <si>
    <t xml:space="preserve">Month by month</t>
  </si>
  <si>
    <t xml:space="preserve">Month</t>
  </si>
  <si>
    <t xml:space="preserve">Headcount at start</t>
  </si>
  <si>
    <t xml:space="preserve">Joined</t>
  </si>
  <si>
    <t xml:space="preserve">Left</t>
  </si>
  <si>
    <t xml:space="preserve">Headcount at end</t>
  </si>
  <si>
    <t xml:space="preserve">Attrition rate</t>
  </si>
  <si>
    <t xml:space="preserve">Voluntary rate</t>
  </si>
  <si>
    <t xml:space="preserve">Involuntary rate</t>
  </si>
  <si>
    <t xml:space="preserve">Attrition = people who left in the month ÷ average of headcount at start and end.</t>
  </si>
  <si>
    <t xml:space="preserve">Why people leave</t>
  </si>
  <si>
    <t xml:space="preserve">Usually</t>
  </si>
  <si>
    <t xml:space="preserve">Left, all time</t>
  </si>
  <si>
    <t xml:space="preserve">Share of all leavers</t>
  </si>
  <si>
    <t xml:space="preserve">When people leave</t>
  </si>
  <si>
    <t xml:space="preserve">Time on the team</t>
  </si>
  <si>
    <t xml:space="preserve">Glide-path stage when they left</t>
  </si>
  <si>
    <t xml:space="preserve">Does the starting risk rating predict who leaves?</t>
  </si>
  <si>
    <t xml:space="preserve">People rated</t>
  </si>
  <si>
    <t xml:space="preserve">Of whom left</t>
  </si>
  <si>
    <t xml:space="preserve">If red-rated starters leave much more often than green ones, the rating is doing its job.</t>
  </si>
  <si>
    <t xml:space="preserve">Planning the next training class</t>
  </si>
  <si>
    <t xml:space="preserve">Newcomers now</t>
  </si>
  <si>
    <t xml:space="preserve">Past rate: left in first 90 days</t>
  </si>
  <si>
    <t xml:space="preserve">Expected to leave</t>
  </si>
  <si>
    <t xml:space="preserve">Expected to leave, from newcomers' colours</t>
  </si>
  <si>
    <t xml:space="preserve">Marked by managers: potential leaver or considered for removal</t>
  </si>
  <si>
    <t xml:space="preserve">Extra people to add to the next training class</t>
  </si>
  <si>
    <t xml:space="preserve">On top of any growth. Newcomers already marked by a manager are counted once, under manager feedback. Past rates use people who started at least 90 days ago.</t>
  </si>
  <si>
    <t xml:space="preserve">By team</t>
  </si>
  <si>
    <t xml:space="preserve">Active now</t>
  </si>
  <si>
    <t xml:space="preserve">Of whom in first 90 days</t>
  </si>
  <si>
    <t xml:space="preserve">How new people ramp up. The day numbers further down drive the flags on the Roster tab.</t>
  </si>
  <si>
    <t xml:space="preserve">The rule</t>
  </si>
  <si>
    <t xml:space="preserve">KPI targets are the same from day one. What ramps up is autonomy, support and accountability. Newcomers see their real numbers from the start, but performance isn't enforced until they're veterans. Conduct, attendance and integrity rules apply in full from day one.</t>
  </si>
  <si>
    <t xml:space="preserve">Timing</t>
  </si>
  <si>
    <t xml:space="preserve">Focus</t>
  </si>
  <si>
    <t xml:space="preserve">What happens</t>
  </si>
  <si>
    <t xml:space="preserve">KPIs</t>
  </si>
  <si>
    <t xml:space="preserve">Enforcement</t>
  </si>
  <si>
    <t xml:space="preserve">1. Training</t>
  </si>
  <si>
    <t xml:space="preserve">Days 1–30</t>
  </si>
  <si>
    <t xml:space="preserve">Product, tools and workflows</t>
  </si>
  <si>
    <t xml:space="preserve">Welcome call, tools set up, training, knowledge check</t>
  </si>
  <si>
    <t xml:space="preserve">None yet</t>
  </si>
  <si>
    <t xml:space="preserve">Must pass the knowledge check. Abandoned if not done by day 45.</t>
  </si>
  <si>
    <t xml:space="preserve">2. Shadowing</t>
  </si>
  <si>
    <t xml:space="preserve">Done by day 45</t>
  </si>
  <si>
    <t xml:space="preserve">Guided live work</t>
  </si>
  <si>
    <t xml:space="preserve">Shadowing experienced colleagues, escalation process, daily feedback</t>
  </si>
  <si>
    <t xml:space="preserve">The people running the shadowing sign off before they go live.</t>
  </si>
  <si>
    <t xml:space="preserve">3. Newcomer</t>
  </si>
  <si>
    <t xml:space="preserve">Live by day 50, until the review</t>
  </si>
  <si>
    <t xml:space="preserve">Working alone, with extra support</t>
  </si>
  <si>
    <t xml:space="preserve">Full case ownership, 5 QA reviews a week, weekly 1:1, coaching</t>
  </si>
  <si>
    <t xml:space="preserve">All, visible from day 1</t>
  </si>
  <si>
    <t xml:space="preserve">Coached, not enforced. No performance warnings.</t>
  </si>
  <si>
    <t xml:space="preserve">4. Veteran review</t>
  </si>
  <si>
    <t xml:space="preserve">Around days 80–90</t>
  </si>
  <si>
    <t xml:space="preserve">Graduation decision</t>
  </si>
  <si>
    <t xml:space="preserve">Manager reviews QA trend, attendance, conduct and KPI direction</t>
  </si>
  <si>
    <t xml:space="preserve">All</t>
  </si>
  <si>
    <t xml:space="preserve">A decision, not a date. Can come early, or be held back.</t>
  </si>
  <si>
    <t xml:space="preserve">5. Veteran</t>
  </si>
  <si>
    <t xml:space="preserve">After the review</t>
  </si>
  <si>
    <t xml:space="preserve">Full proficiency</t>
  </si>
  <si>
    <t xml:space="preserve">Standard QA cadence (3 a week), can train on more channels</t>
  </si>
  <si>
    <t xml:space="preserve">Fully enforced, including warnings.</t>
  </si>
  <si>
    <t xml:space="preserve">Milestone deadlines</t>
  </si>
  <si>
    <t xml:space="preserve">Days from the start date. Change the yellow cells to fit your team.</t>
  </si>
  <si>
    <t xml:space="preserve">Milestone</t>
  </si>
  <si>
    <t xml:space="preserve">Day</t>
  </si>
  <si>
    <t xml:space="preserve">What the Roster shows</t>
  </si>
  <si>
    <t xml:space="preserve">Tools set up by</t>
  </si>
  <si>
    <t xml:space="preserve">Behind: tools not set up</t>
  </si>
  <si>
    <t xml:space="preserve">Training done by</t>
  </si>
  <si>
    <t xml:space="preserve">Behind: training</t>
  </si>
  <si>
    <t xml:space="preserve">Shadowing done by</t>
  </si>
  <si>
    <t xml:space="preserve">Behind: shadowing</t>
  </si>
  <si>
    <t xml:space="preserve">Training abandoned after</t>
  </si>
  <si>
    <t xml:space="preserve">Gate: training not done</t>
  </si>
  <si>
    <t xml:space="preserve">Working live by</t>
  </si>
  <si>
    <t xml:space="preserve">Behind: not live yet</t>
  </si>
  <si>
    <t xml:space="preserve">Veteran review from</t>
  </si>
  <si>
    <t xml:space="preserve">Stage changes to 4. Veteran review due</t>
  </si>
  <si>
    <t xml:space="preserve">Newcomer 1:1 at least every</t>
  </si>
  <si>
    <t xml:space="preserve">Newcomer: no 1:1 in 10+ days</t>
  </si>
  <si>
    <t xml:space="preserve">Falling behind</t>
  </si>
  <si>
    <t xml:space="preserve">"Behind" flags are developmental: coaching only, never a warning. If they stay unresolved, the person stays a newcomer for longer.</t>
  </si>
  <si>
    <t xml:space="preserve">"Gate" flags stop the onboarding: training not finished by the deadline means it's abandoned.</t>
  </si>
  <si>
    <t xml:space="preserve">Conduct, attendance and integrity sit outside the glide path. Those rules apply from day one.</t>
  </si>
  <si>
    <t xml:space="preserve">Teams</t>
  </si>
  <si>
    <t xml:space="preserve">Roles</t>
  </si>
  <si>
    <t xml:space="preserve">Leave type</t>
  </si>
  <si>
    <t xml:space="preserve">Leave reasons</t>
  </si>
  <si>
    <t xml:space="preserve">Reason is usually</t>
  </si>
  <si>
    <t xml:space="preserve">Conversation types</t>
  </si>
  <si>
    <t xml:space="preserve">Warning levels</t>
  </si>
  <si>
    <t xml:space="preserve">Areas</t>
  </si>
  <si>
    <t xml:space="preserve">Yes / No</t>
  </si>
  <si>
    <t xml:space="preserve">Stages</t>
  </si>
  <si>
    <t xml:space="preserve">1. First 30 days</t>
  </si>
  <si>
    <t xml:space="preserve">2. Days 31–90</t>
  </si>
  <si>
    <t xml:space="preserve">Second warning</t>
  </si>
  <si>
    <t xml:space="preserve">3. Days 91–180</t>
  </si>
  <si>
    <t xml:space="preserve">QA specialist</t>
  </si>
  <si>
    <t xml:space="preserve">4. Veteran review due</t>
  </si>
  <si>
    <t xml:space="preserve">4. Days 181–365</t>
  </si>
  <si>
    <t xml:space="preserve">5. Over a year</t>
  </si>
  <si>
    <t xml:space="preserve">Occupancy</t>
  </si>
  <si>
    <t xml:space="preserve">Other</t>
  </si>
  <si>
    <t xml:space="preserve">Add options at the bottom of a column. The dropdowns read down to row 30.</t>
  </si>
  <si>
    <t xml:space="preserve">Stages and Tenure at exit are used by formulas. Rename them only if you also edit those formulas.</t>
  </si>
</sst>
</file>

<file path=xl/styles.xml><?xml version="1.0" encoding="utf-8"?>
<styleSheet xmlns="http://schemas.openxmlformats.org/spreadsheetml/2006/main">
  <numFmts count="7">
    <numFmt numFmtId="164" formatCode="General"/>
    <numFmt numFmtId="165" formatCode="d\ mmm\ yyyy"/>
    <numFmt numFmtId="166" formatCode="0%"/>
    <numFmt numFmtId="167" formatCode="0"/>
    <numFmt numFmtId="168" formatCode="mmm\ yyyy"/>
    <numFmt numFmtId="169" formatCode="0.0%"/>
    <numFmt numFmtId="170" formatCode="0.0"/>
  </numFmts>
  <fonts count="20">
    <font>
      <sz val="11"/>
      <color theme="1"/>
      <name val="Calibri"/>
      <family val="2"/>
      <charset val="1"/>
    </font>
    <font>
      <sz val="10"/>
      <name val="Arial"/>
      <family val="0"/>
    </font>
    <font>
      <sz val="10"/>
      <name val="Arial"/>
      <family val="0"/>
    </font>
    <font>
      <sz val="10"/>
      <name val="Arial"/>
      <family val="0"/>
    </font>
    <font>
      <b val="true"/>
      <sz val="20"/>
      <color rgb="FF1C1B2F"/>
      <name val="Arial"/>
      <family val="0"/>
      <charset val="1"/>
    </font>
    <font>
      <sz val="10"/>
      <color rgb="FF6B6880"/>
      <name val="Arial"/>
      <family val="0"/>
      <charset val="1"/>
    </font>
    <font>
      <b val="true"/>
      <sz val="12"/>
      <color rgb="FFC0392B"/>
      <name val="Arial"/>
      <family val="0"/>
      <charset val="1"/>
    </font>
    <font>
      <b val="true"/>
      <sz val="10"/>
      <name val="Arial"/>
      <family val="0"/>
      <charset val="1"/>
    </font>
    <font>
      <b val="true"/>
      <sz val="10"/>
      <color rgb="FF2F3BE6"/>
      <name val="Arial"/>
      <family val="0"/>
      <charset val="1"/>
    </font>
    <font>
      <sz val="10"/>
      <name val="Arial"/>
      <family val="0"/>
      <charset val="1"/>
    </font>
    <font>
      <b val="true"/>
      <sz val="10"/>
      <color rgb="FFFFFFFF"/>
      <name val="Arial"/>
      <family val="0"/>
      <charset val="1"/>
    </font>
    <font>
      <sz val="10"/>
      <name val="Arial"/>
      <family val="2"/>
    </font>
    <font>
      <sz val="9"/>
      <color rgb="FF6B6880"/>
      <name val="Arial"/>
      <family val="0"/>
      <charset val="1"/>
    </font>
    <font>
      <b val="true"/>
      <sz val="18"/>
      <color rgb="FFC0392B"/>
      <name val="Arial"/>
      <family val="0"/>
      <charset val="1"/>
    </font>
    <font>
      <i val="true"/>
      <sz val="9"/>
      <color rgb="FF6B6880"/>
      <name val="Arial"/>
      <family val="0"/>
      <charset val="1"/>
    </font>
    <font>
      <b val="true"/>
      <sz val="10"/>
      <color rgb="FFC0392B"/>
      <name val="Arial"/>
      <family val="0"/>
      <charset val="1"/>
    </font>
    <font>
      <b val="true"/>
      <sz val="14"/>
      <color rgb="FFC0392B"/>
      <name val="Arial"/>
      <family val="0"/>
      <charset val="1"/>
    </font>
    <font>
      <b val="true"/>
      <sz val="18"/>
      <color rgb="FF000000"/>
      <name val="Calibri"/>
      <family val="2"/>
    </font>
    <font>
      <sz val="10"/>
      <color rgb="FF000000"/>
      <name val="Calibri"/>
      <family val="2"/>
    </font>
    <font>
      <i val="true"/>
      <sz val="10"/>
      <color rgb="FF6B6880"/>
      <name val="Arial"/>
      <family val="0"/>
      <charset val="1"/>
    </font>
  </fonts>
  <fills count="6">
    <fill>
      <patternFill patternType="none"/>
    </fill>
    <fill>
      <patternFill patternType="gray125"/>
    </fill>
    <fill>
      <patternFill patternType="solid">
        <fgColor rgb="FFFFF6C9"/>
        <bgColor rgb="FFFFE9E6"/>
      </patternFill>
    </fill>
    <fill>
      <patternFill patternType="solid">
        <fgColor rgb="FF1C1B2F"/>
        <bgColor rgb="FF333300"/>
      </patternFill>
    </fill>
    <fill>
      <patternFill patternType="solid">
        <fgColor rgb="FFF3F0FA"/>
        <bgColor rgb="FFE6F4EA"/>
      </patternFill>
    </fill>
    <fill>
      <patternFill patternType="solid">
        <fgColor rgb="FFC0392B"/>
        <bgColor rgb="FF993366"/>
      </patternFill>
    </fill>
  </fills>
  <borders count="4">
    <border diagonalUp="false" diagonalDown="false">
      <left/>
      <right/>
      <top/>
      <bottom/>
      <diagonal/>
    </border>
    <border diagonalUp="false" diagonalDown="false">
      <left style="thin">
        <color rgb="FFD8D4E6"/>
      </left>
      <right style="thin">
        <color rgb="FFD8D4E6"/>
      </right>
      <top style="thin">
        <color rgb="FFD8D4E6"/>
      </top>
      <bottom style="thin">
        <color rgb="FFD8D4E6"/>
      </bottom>
      <diagonal/>
    </border>
    <border diagonalUp="false" diagonalDown="false">
      <left/>
      <right/>
      <top style="thick">
        <color rgb="FFC0392B"/>
      </top>
      <bottom/>
      <diagonal/>
    </border>
    <border diagonalUp="false" diagonalDown="false">
      <left/>
      <right/>
      <top/>
      <bottom style="thin">
        <color rgb="FFD8D4E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0" fillId="4" borderId="2" xfId="0" applyFont="false" applyBorder="tru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10" fillId="3" borderId="0" xfId="0" applyFont="true" applyBorder="false" applyAlignment="true" applyProtection="false">
      <alignment horizontal="general" vertical="center" textRotation="0" wrapText="true" indent="0" shrinkToFit="false"/>
      <protection locked="true" hidden="false"/>
    </xf>
    <xf numFmtId="164" fontId="10" fillId="5" borderId="0" xfId="0" applyFont="true" applyBorder="false" applyAlignment="true" applyProtection="false">
      <alignment horizontal="general" vertical="center" textRotation="0" wrapText="true" indent="0" shrinkToFit="false"/>
      <protection locked="true" hidden="false"/>
    </xf>
    <xf numFmtId="164" fontId="9" fillId="0" borderId="3" xfId="0" applyFont="true" applyBorder="true" applyAlignment="false" applyProtection="false">
      <alignment horizontal="general" vertical="bottom" textRotation="0" wrapText="false" indent="0" shrinkToFit="false"/>
      <protection locked="true" hidden="false"/>
    </xf>
    <xf numFmtId="164" fontId="9" fillId="4" borderId="3" xfId="0" applyFont="true" applyBorder="true" applyAlignment="false" applyProtection="false">
      <alignment horizontal="general" vertical="bottom" textRotation="0" wrapText="false" indent="0" shrinkToFit="false"/>
      <protection locked="true" hidden="false"/>
    </xf>
    <xf numFmtId="165" fontId="9" fillId="0" borderId="3" xfId="0" applyFont="true" applyBorder="true" applyAlignment="false" applyProtection="false">
      <alignment horizontal="general" vertical="bottom" textRotation="0" wrapText="false" indent="0" shrinkToFit="false"/>
      <protection locked="true" hidden="false"/>
    </xf>
    <xf numFmtId="166" fontId="9" fillId="0" borderId="3" xfId="0" applyFont="true" applyBorder="true" applyAlignment="false" applyProtection="false">
      <alignment horizontal="general" vertical="bottom" textRotation="0" wrapText="false" indent="0" shrinkToFit="false"/>
      <protection locked="true" hidden="false"/>
    </xf>
    <xf numFmtId="165" fontId="9" fillId="4" borderId="3" xfId="0" applyFont="true" applyBorder="true" applyAlignment="false" applyProtection="false">
      <alignment horizontal="general" vertical="bottom" textRotation="0" wrapText="false" indent="0" shrinkToFit="false"/>
      <protection locked="true" hidden="false"/>
    </xf>
    <xf numFmtId="164" fontId="9" fillId="0" borderId="3"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7" fontId="13" fillId="0" borderId="0" xfId="0" applyFont="true" applyBorder="false" applyAlignment="true" applyProtection="false">
      <alignment horizontal="left" vertical="bottom" textRotation="0" wrapText="false" indent="0" shrinkToFit="false"/>
      <protection locked="true" hidden="false"/>
    </xf>
    <xf numFmtId="166" fontId="13" fillId="0" borderId="0" xfId="0" applyFont="true" applyBorder="false" applyAlignment="true" applyProtection="false">
      <alignment horizontal="left" vertical="bottom" textRotation="0" wrapText="false" indent="0" shrinkToFit="false"/>
      <protection locked="true" hidden="false"/>
    </xf>
    <xf numFmtId="168" fontId="9" fillId="0" borderId="3" xfId="0" applyFont="true" applyBorder="true" applyAlignment="false" applyProtection="false">
      <alignment horizontal="general" vertical="bottom" textRotation="0" wrapText="false" indent="0" shrinkToFit="false"/>
      <protection locked="true" hidden="false"/>
    </xf>
    <xf numFmtId="167" fontId="9" fillId="0" borderId="3" xfId="0" applyFont="true" applyBorder="true" applyAlignment="false" applyProtection="false">
      <alignment horizontal="general" vertical="bottom" textRotation="0" wrapText="false" indent="0" shrinkToFit="false"/>
      <protection locked="true" hidden="false"/>
    </xf>
    <xf numFmtId="169" fontId="9" fillId="0" borderId="3"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70" fontId="9" fillId="0" borderId="3" xfId="0" applyFont="true" applyBorder="true" applyAlignment="false" applyProtection="false">
      <alignment horizontal="general" vertical="bottom" textRotation="0" wrapText="false" indent="0" shrinkToFit="false"/>
      <protection locked="true" hidden="false"/>
    </xf>
    <xf numFmtId="170" fontId="7" fillId="0" borderId="3" xfId="0" applyFont="true" applyBorder="true" applyAlignment="false" applyProtection="false">
      <alignment horizontal="general" vertical="bottom" textRotation="0" wrapText="false" indent="0" shrinkToFit="false"/>
      <protection locked="true" hidden="false"/>
    </xf>
    <xf numFmtId="167" fontId="7" fillId="0" borderId="3"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10" fillId="3" borderId="0" xfId="0" applyFont="true" applyBorder="false" applyAlignment="false" applyProtection="false">
      <alignment horizontal="general" vertical="bottom" textRotation="0" wrapText="false" indent="0" shrinkToFit="false"/>
      <protection locked="true" hidden="false"/>
    </xf>
    <xf numFmtId="164" fontId="7" fillId="0" borderId="3" xfId="0" applyFont="true" applyBorder="true" applyAlignment="true" applyProtection="false">
      <alignment horizontal="general" vertical="top" textRotation="0" wrapText="true" indent="0" shrinkToFit="false"/>
      <protection locked="true" hidden="false"/>
    </xf>
    <xf numFmtId="164" fontId="9" fillId="0" borderId="3"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general" vertical="bottom" textRotation="0" wrapText="tru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2">
    <dxf>
      <fill>
        <patternFill patternType="solid">
          <fgColor rgb="FF1C1B2F"/>
          <bgColor rgb="FF000000"/>
        </patternFill>
      </fill>
    </dxf>
    <dxf>
      <fill>
        <patternFill patternType="solid">
          <bgColor rgb="FF000000"/>
        </patternFill>
      </fill>
    </dxf>
    <dxf>
      <fill>
        <patternFill patternType="solid">
          <fgColor rgb="FF9A97AB"/>
          <bgColor rgb="FF000000"/>
        </patternFill>
      </fill>
    </dxf>
    <dxf>
      <fill>
        <patternFill patternType="solid">
          <fgColor rgb="FFFFFFFF"/>
          <bgColor rgb="FF000000"/>
        </patternFill>
      </fill>
    </dxf>
    <dxf>
      <fill>
        <patternFill patternType="solid">
          <fgColor rgb="FFC0392B"/>
          <bgColor rgb="FF000000"/>
        </patternFill>
      </fill>
    </dxf>
    <dxf>
      <fill>
        <patternFill patternType="solid">
          <fgColor rgb="FFDCE3FF"/>
          <bgColor rgb="FF000000"/>
        </patternFill>
      </fill>
    </dxf>
    <dxf>
      <fill>
        <patternFill patternType="solid">
          <fgColor rgb="FFE6F4EA"/>
          <bgColor rgb="FF000000"/>
        </patternFill>
      </fill>
    </dxf>
    <dxf>
      <fill>
        <patternFill patternType="solid">
          <fgColor rgb="FFF3F0FA"/>
          <bgColor rgb="FF000000"/>
        </patternFill>
      </fill>
    </dxf>
    <dxf>
      <fill>
        <patternFill patternType="solid">
          <fgColor rgb="FFFFE1A8"/>
          <bgColor rgb="FF000000"/>
        </patternFill>
      </fill>
    </dxf>
    <dxf>
      <fill>
        <patternFill patternType="solid">
          <fgColor rgb="FFFFE9E6"/>
          <bgColor rgb="FF000000"/>
        </patternFill>
      </fill>
    </dxf>
    <dxf>
      <fill>
        <patternFill patternType="solid">
          <fgColor rgb="FFCDEED6"/>
          <bgColor rgb="FF000000"/>
        </patternFill>
      </fill>
    </dxf>
    <dxf>
      <fill>
        <patternFill patternType="solid">
          <fgColor rgb="FFFFC9C4"/>
          <bgColor rgb="FF000000"/>
        </patternFill>
      </fill>
    </dxf>
    <dxf>
      <font>
        <color rgb="FF9A97AB"/>
      </font>
    </dxf>
    <dxf>
      <fill>
        <patternFill>
          <bgColor rgb="FFFFE1A8"/>
        </patternFill>
      </fill>
    </dxf>
    <dxf>
      <fill>
        <patternFill>
          <bgColor rgb="FFDCE3FF"/>
        </patternFill>
      </fill>
    </dxf>
    <dxf>
      <fill>
        <patternFill>
          <bgColor rgb="FFE6F4EA"/>
        </patternFill>
      </fill>
    </dxf>
    <dxf>
      <fill>
        <patternFill>
          <bgColor rgb="FFCDEED6"/>
        </patternFill>
      </fill>
    </dxf>
    <dxf>
      <fill>
        <patternFill>
          <bgColor rgb="FFFFC9C4"/>
        </patternFill>
      </fill>
    </dxf>
    <dxf>
      <font>
        <b val="1"/>
        <color rgb="FFFFFFFF"/>
      </font>
      <fill>
        <patternFill>
          <bgColor rgb="FFC0392B"/>
        </patternFill>
      </fill>
    </dxf>
    <dxf>
      <font>
        <b val="1"/>
        <color rgb="FFC0392B"/>
      </font>
      <fill>
        <patternFill>
          <bgColor rgb="FFFFE9E6"/>
        </patternFill>
      </fill>
    </dxf>
    <dxf>
      <font>
        <b val="1"/>
        <color rgb="FFC0392B"/>
      </font>
      <fill>
        <patternFill>
          <bgColor rgb="FFFFC9C4"/>
        </patternFill>
      </fill>
    </dxf>
    <dxf>
      <font>
        <b val="1"/>
        <color rgb="FFC0392B"/>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9D9D9"/>
      <rgbColor rgb="FF878787"/>
      <rgbColor rgb="FF9999FF"/>
      <rgbColor rgb="FF993366"/>
      <rgbColor rgb="FFFFF6C9"/>
      <rgbColor rgb="FFE6F4EA"/>
      <rgbColor rgb="FF660066"/>
      <rgbColor rgb="FFFF8080"/>
      <rgbColor rgb="FF0066CC"/>
      <rgbColor rgb="FFD8D4E6"/>
      <rgbColor rgb="FF000080"/>
      <rgbColor rgb="FFFF00FF"/>
      <rgbColor rgb="FFFFFF00"/>
      <rgbColor rgb="FF00FFFF"/>
      <rgbColor rgb="FF800080"/>
      <rgbColor rgb="FF800000"/>
      <rgbColor rgb="FF008080"/>
      <rgbColor rgb="FF0000FF"/>
      <rgbColor rgb="FF00CCFF"/>
      <rgbColor rgb="FFDCE3FF"/>
      <rgbColor rgb="FFCDEED6"/>
      <rgbColor rgb="FFFFE1A8"/>
      <rgbColor rgb="FFF3F0FA"/>
      <rgbColor rgb="FFFFE9E6"/>
      <rgbColor rgb="FFCC99FF"/>
      <rgbColor rgb="FFFFC9C4"/>
      <rgbColor rgb="FF3366FF"/>
      <rgbColor rgb="FF33CCCC"/>
      <rgbColor rgb="FF99CC00"/>
      <rgbColor rgb="FFFFCC00"/>
      <rgbColor rgb="FFFF9900"/>
      <rgbColor rgb="FFFF4A3D"/>
      <rgbColor rgb="FF6B6880"/>
      <rgbColor rgb="FF9A97AB"/>
      <rgbColor rgb="FF003366"/>
      <rgbColor rgb="FF339966"/>
      <rgbColor rgb="FF003300"/>
      <rgbColor rgb="FF333300"/>
      <rgbColor rgb="FFC0392B"/>
      <rgbColor rgb="FF993366"/>
      <rgbColor rgb="FF2F3BE6"/>
      <rgbColor rgb="FF1C1B2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Monthly attrition</a:t>
            </a:r>
          </a:p>
        </c:rich>
      </c:tx>
      <c:overlay val="0"/>
      <c:spPr>
        <a:noFill/>
        <a:ln w="0">
          <a:noFill/>
        </a:ln>
      </c:spPr>
    </c:title>
    <c:autoTitleDeleted val="0"/>
    <c:plotArea>
      <c:lineChart>
        <c:grouping val="standard"/>
        <c:varyColors val="0"/>
        <c:ser>
          <c:idx val="0"/>
          <c:order val="0"/>
          <c:tx>
            <c:strRef>
              <c:f>Attrition!H8</c:f>
              <c:strCache>
                <c:ptCount val="1"/>
                <c:pt idx="0">
                  <c:v>Attrition rate</c:v>
                </c:pt>
              </c:strCache>
            </c:strRef>
          </c:tx>
          <c:spPr>
            <a:solidFill>
              <a:srgbClr val="ff4a3d"/>
            </a:solidFill>
            <a:ln w="28080">
              <a:solidFill>
                <a:srgbClr val="ff4a3d"/>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numRef>
              <c:f>Attrition!$A$9:$A$32</c:f>
              <c:numCache>
                <c:formatCode>mmm\ yy</c:formatCode>
                <c:ptCount val="24"/>
                <c:pt idx="0">
                  <c:v>Oct 2024</c:v>
                </c:pt>
                <c:pt idx="1">
                  <c:v>Nov 2024</c:v>
                </c:pt>
                <c:pt idx="2">
                  <c:v>Dec 2024</c:v>
                </c:pt>
                <c:pt idx="3">
                  <c:v>Jan 2025</c:v>
                </c:pt>
                <c:pt idx="4">
                  <c:v>Feb 2025</c:v>
                </c:pt>
                <c:pt idx="5">
                  <c:v>Mar 2025</c:v>
                </c:pt>
                <c:pt idx="6">
                  <c:v>Apr 2025</c:v>
                </c:pt>
                <c:pt idx="7">
                  <c:v>May 2025</c:v>
                </c:pt>
                <c:pt idx="8">
                  <c:v>Jun 2025</c:v>
                </c:pt>
                <c:pt idx="9">
                  <c:v>Jul 2025</c:v>
                </c:pt>
                <c:pt idx="10">
                  <c:v>Aug 2025</c:v>
                </c:pt>
                <c:pt idx="11">
                  <c:v>Sep 2025</c:v>
                </c:pt>
                <c:pt idx="12">
                  <c:v>Oct 2025</c:v>
                </c:pt>
                <c:pt idx="13">
                  <c:v>Nov 2025</c:v>
                </c:pt>
                <c:pt idx="14">
                  <c:v>Dec 2025</c:v>
                </c:pt>
                <c:pt idx="15">
                  <c:v>Jan 2026</c:v>
                </c:pt>
                <c:pt idx="16">
                  <c:v>Feb 2026</c:v>
                </c:pt>
                <c:pt idx="17">
                  <c:v>Mar 2026</c:v>
                </c:pt>
                <c:pt idx="18">
                  <c:v>Apr 2026</c:v>
                </c:pt>
                <c:pt idx="19">
                  <c:v>May 2026</c:v>
                </c:pt>
                <c:pt idx="20">
                  <c:v>Jun 2026</c:v>
                </c:pt>
                <c:pt idx="21">
                  <c:v>Jul 2026</c:v>
                </c:pt>
                <c:pt idx="22">
                  <c:v>Aug 2026</c:v>
                </c:pt>
                <c:pt idx="23">
                  <c:v>Sep 2026</c:v>
                </c:pt>
              </c:numCache>
            </c:numRef>
          </c:cat>
          <c:val>
            <c:numRef>
              <c:f>Attrition!$H$9:$H$32</c:f>
              <c:numCache>
                <c:formatCode>0.0%</c:formatCode>
                <c:ptCount val="24"/>
                <c:pt idx="0">
                  <c:v>0.0232558139534884</c:v>
                </c:pt>
                <c:pt idx="1">
                  <c:v>0.106382978723404</c:v>
                </c:pt>
                <c:pt idx="2">
                  <c:v>0.123711340206186</c:v>
                </c:pt>
                <c:pt idx="3">
                  <c:v>0.0588235294117647</c:v>
                </c:pt>
                <c:pt idx="4">
                  <c:v>0.11214953271028</c:v>
                </c:pt>
                <c:pt idx="5">
                  <c:v>0.12962962962963</c:v>
                </c:pt>
                <c:pt idx="6">
                  <c:v>0.0720720720720721</c:v>
                </c:pt>
                <c:pt idx="7">
                  <c:v>0.104347826086957</c:v>
                </c:pt>
                <c:pt idx="8">
                  <c:v>0.0695652173913044</c:v>
                </c:pt>
                <c:pt idx="9">
                  <c:v>0.0172413793103448</c:v>
                </c:pt>
                <c:pt idx="10">
                  <c:v>0.0336134453781513</c:v>
                </c:pt>
                <c:pt idx="11">
                  <c:v>0</c:v>
                </c:pt>
                <c:pt idx="12">
                  <c:v>0</c:v>
                </c:pt>
                <c:pt idx="13">
                  <c:v>0.0147058823529412</c:v>
                </c:pt>
                <c:pt idx="14">
                  <c:v>0.027972027972028</c:v>
                </c:pt>
                <c:pt idx="15">
                  <c:v>0</c:v>
                </c:pt>
                <c:pt idx="16">
                  <c:v>0.012987012987013</c:v>
                </c:pt>
                <c:pt idx="17">
                  <c:v>0</c:v>
                </c:pt>
                <c:pt idx="18">
                  <c:v>0</c:v>
                </c:pt>
                <c:pt idx="19">
                  <c:v>0.0238095238095238</c:v>
                </c:pt>
                <c:pt idx="20">
                  <c:v>0.0235294117647059</c:v>
                </c:pt>
                <c:pt idx="21">
                  <c:v>0.0114285714285714</c:v>
                </c:pt>
                <c:pt idx="22">
                  <c:v>0.021978021978022</c:v>
                </c:pt>
                <c:pt idx="23">
                  <c:v>0.0211640211640212</c:v>
                </c:pt>
              </c:numCache>
            </c:numRef>
          </c:val>
          <c:smooth val="0"/>
        </c:ser>
        <c:hiLowLines>
          <c:spPr>
            <a:ln w="0">
              <a:noFill/>
            </a:ln>
          </c:spPr>
        </c:hiLowLines>
        <c:marker val="0"/>
        <c:axId val="63377465"/>
        <c:axId val="71685384"/>
      </c:lineChart>
      <c:dateAx>
        <c:axId val="63377465"/>
        <c:scaling>
          <c:orientation val="minMax"/>
        </c:scaling>
        <c:delete val="0"/>
        <c:axPos val="b"/>
        <c:numFmt formatCode="mmm\ 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1685384"/>
        <c:crosses val="autoZero"/>
        <c:auto val="1"/>
        <c:lblOffset val="100"/>
        <c:noMultiLvlLbl val="0"/>
      </c:dateAx>
      <c:valAx>
        <c:axId val="71685384"/>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377465"/>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People who left, by type</a:t>
            </a:r>
          </a:p>
        </c:rich>
      </c:tx>
      <c:overlay val="0"/>
      <c:spPr>
        <a:noFill/>
        <a:ln w="0">
          <a:noFill/>
        </a:ln>
      </c:spPr>
    </c:title>
    <c:autoTitleDeleted val="0"/>
    <c:plotArea>
      <c:barChart>
        <c:barDir val="col"/>
        <c:grouping val="stacked"/>
        <c:varyColors val="0"/>
        <c:ser>
          <c:idx val="0"/>
          <c:order val="0"/>
          <c:tx>
            <c:strRef>
              <c:f>Attrition!F8</c:f>
              <c:strCache>
                <c:ptCount val="1"/>
                <c:pt idx="0">
                  <c:v>Voluntary</c:v>
                </c:pt>
              </c:strCache>
            </c:strRef>
          </c:tx>
          <c:spPr>
            <a:solidFill>
              <a:srgbClr val="2f3be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Attrition!$A$9:$A$32</c:f>
              <c:strCache>
                <c:ptCount val="24"/>
                <c:pt idx="0">
                  <c:v>Oct 2024</c:v>
                </c:pt>
                <c:pt idx="1">
                  <c:v>Nov 2024</c:v>
                </c:pt>
                <c:pt idx="2">
                  <c:v>Dec 2024</c:v>
                </c:pt>
                <c:pt idx="3">
                  <c:v>Jan 2025</c:v>
                </c:pt>
                <c:pt idx="4">
                  <c:v>Feb 2025</c:v>
                </c:pt>
                <c:pt idx="5">
                  <c:v>Mar 2025</c:v>
                </c:pt>
                <c:pt idx="6">
                  <c:v>Apr 2025</c:v>
                </c:pt>
                <c:pt idx="7">
                  <c:v>May 2025</c:v>
                </c:pt>
                <c:pt idx="8">
                  <c:v>Jun 2025</c:v>
                </c:pt>
                <c:pt idx="9">
                  <c:v>Jul 2025</c:v>
                </c:pt>
                <c:pt idx="10">
                  <c:v>Aug 2025</c:v>
                </c:pt>
                <c:pt idx="11">
                  <c:v>Sep 2025</c:v>
                </c:pt>
                <c:pt idx="12">
                  <c:v>Oct 2025</c:v>
                </c:pt>
                <c:pt idx="13">
                  <c:v>Nov 2025</c:v>
                </c:pt>
                <c:pt idx="14">
                  <c:v>Dec 2025</c:v>
                </c:pt>
                <c:pt idx="15">
                  <c:v>Jan 2026</c:v>
                </c:pt>
                <c:pt idx="16">
                  <c:v>Feb 2026</c:v>
                </c:pt>
                <c:pt idx="17">
                  <c:v>Mar 2026</c:v>
                </c:pt>
                <c:pt idx="18">
                  <c:v>Apr 2026</c:v>
                </c:pt>
                <c:pt idx="19">
                  <c:v>May 2026</c:v>
                </c:pt>
                <c:pt idx="20">
                  <c:v>Jun 2026</c:v>
                </c:pt>
                <c:pt idx="21">
                  <c:v>Jul 2026</c:v>
                </c:pt>
                <c:pt idx="22">
                  <c:v>Aug 2026</c:v>
                </c:pt>
                <c:pt idx="23">
                  <c:v>Sep 2026</c:v>
                </c:pt>
              </c:strCache>
            </c:strRef>
          </c:cat>
          <c:val>
            <c:numRef>
              <c:f>Attrition!$F$9:$F$32</c:f>
              <c:numCache>
                <c:formatCode>0</c:formatCode>
                <c:ptCount val="24"/>
                <c:pt idx="0">
                  <c:v>0</c:v>
                </c:pt>
                <c:pt idx="1">
                  <c:v>3</c:v>
                </c:pt>
                <c:pt idx="2">
                  <c:v>5</c:v>
                </c:pt>
                <c:pt idx="3">
                  <c:v>3</c:v>
                </c:pt>
                <c:pt idx="4">
                  <c:v>3</c:v>
                </c:pt>
                <c:pt idx="5">
                  <c:v>4</c:v>
                </c:pt>
                <c:pt idx="6">
                  <c:v>2</c:v>
                </c:pt>
                <c:pt idx="7">
                  <c:v>3</c:v>
                </c:pt>
                <c:pt idx="8">
                  <c:v>1</c:v>
                </c:pt>
                <c:pt idx="9">
                  <c:v>0</c:v>
                </c:pt>
                <c:pt idx="10">
                  <c:v>1</c:v>
                </c:pt>
                <c:pt idx="11">
                  <c:v>0</c:v>
                </c:pt>
                <c:pt idx="12">
                  <c:v>0</c:v>
                </c:pt>
                <c:pt idx="13">
                  <c:v>0</c:v>
                </c:pt>
                <c:pt idx="14">
                  <c:v>0</c:v>
                </c:pt>
                <c:pt idx="15">
                  <c:v>0</c:v>
                </c:pt>
                <c:pt idx="16">
                  <c:v>1</c:v>
                </c:pt>
                <c:pt idx="17">
                  <c:v>0</c:v>
                </c:pt>
                <c:pt idx="18">
                  <c:v>0</c:v>
                </c:pt>
                <c:pt idx="19">
                  <c:v>1</c:v>
                </c:pt>
                <c:pt idx="20">
                  <c:v>1</c:v>
                </c:pt>
                <c:pt idx="21">
                  <c:v>1</c:v>
                </c:pt>
                <c:pt idx="22">
                  <c:v>0</c:v>
                </c:pt>
                <c:pt idx="23">
                  <c:v>0</c:v>
                </c:pt>
              </c:numCache>
            </c:numRef>
          </c:val>
        </c:ser>
        <c:ser>
          <c:idx val="1"/>
          <c:order val="1"/>
          <c:tx>
            <c:strRef>
              <c:f>Attrition!G8</c:f>
              <c:strCache>
                <c:ptCount val="1"/>
                <c:pt idx="0">
                  <c:v>Involuntary</c:v>
                </c:pt>
              </c:strCache>
            </c:strRef>
          </c:tx>
          <c:spPr>
            <a:solidFill>
              <a:srgbClr val="1c1b2f"/>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Attrition!$A$9:$A$32</c:f>
              <c:strCache>
                <c:ptCount val="24"/>
                <c:pt idx="0">
                  <c:v>Oct 2024</c:v>
                </c:pt>
                <c:pt idx="1">
                  <c:v>Nov 2024</c:v>
                </c:pt>
                <c:pt idx="2">
                  <c:v>Dec 2024</c:v>
                </c:pt>
                <c:pt idx="3">
                  <c:v>Jan 2025</c:v>
                </c:pt>
                <c:pt idx="4">
                  <c:v>Feb 2025</c:v>
                </c:pt>
                <c:pt idx="5">
                  <c:v>Mar 2025</c:v>
                </c:pt>
                <c:pt idx="6">
                  <c:v>Apr 2025</c:v>
                </c:pt>
                <c:pt idx="7">
                  <c:v>May 2025</c:v>
                </c:pt>
                <c:pt idx="8">
                  <c:v>Jun 2025</c:v>
                </c:pt>
                <c:pt idx="9">
                  <c:v>Jul 2025</c:v>
                </c:pt>
                <c:pt idx="10">
                  <c:v>Aug 2025</c:v>
                </c:pt>
                <c:pt idx="11">
                  <c:v>Sep 2025</c:v>
                </c:pt>
                <c:pt idx="12">
                  <c:v>Oct 2025</c:v>
                </c:pt>
                <c:pt idx="13">
                  <c:v>Nov 2025</c:v>
                </c:pt>
                <c:pt idx="14">
                  <c:v>Dec 2025</c:v>
                </c:pt>
                <c:pt idx="15">
                  <c:v>Jan 2026</c:v>
                </c:pt>
                <c:pt idx="16">
                  <c:v>Feb 2026</c:v>
                </c:pt>
                <c:pt idx="17">
                  <c:v>Mar 2026</c:v>
                </c:pt>
                <c:pt idx="18">
                  <c:v>Apr 2026</c:v>
                </c:pt>
                <c:pt idx="19">
                  <c:v>May 2026</c:v>
                </c:pt>
                <c:pt idx="20">
                  <c:v>Jun 2026</c:v>
                </c:pt>
                <c:pt idx="21">
                  <c:v>Jul 2026</c:v>
                </c:pt>
                <c:pt idx="22">
                  <c:v>Aug 2026</c:v>
                </c:pt>
                <c:pt idx="23">
                  <c:v>Sep 2026</c:v>
                </c:pt>
              </c:strCache>
            </c:strRef>
          </c:cat>
          <c:val>
            <c:numRef>
              <c:f>Attrition!$G$9:$G$32</c:f>
              <c:numCache>
                <c:formatCode>0</c:formatCode>
                <c:ptCount val="24"/>
                <c:pt idx="0">
                  <c:v>1</c:v>
                </c:pt>
                <c:pt idx="1">
                  <c:v>2</c:v>
                </c:pt>
                <c:pt idx="2">
                  <c:v>1</c:v>
                </c:pt>
                <c:pt idx="3">
                  <c:v>0</c:v>
                </c:pt>
                <c:pt idx="4">
                  <c:v>3</c:v>
                </c:pt>
                <c:pt idx="5">
                  <c:v>3</c:v>
                </c:pt>
                <c:pt idx="6">
                  <c:v>2</c:v>
                </c:pt>
                <c:pt idx="7">
                  <c:v>3</c:v>
                </c:pt>
                <c:pt idx="8">
                  <c:v>3</c:v>
                </c:pt>
                <c:pt idx="9">
                  <c:v>1</c:v>
                </c:pt>
                <c:pt idx="10">
                  <c:v>1</c:v>
                </c:pt>
                <c:pt idx="11">
                  <c:v>0</c:v>
                </c:pt>
                <c:pt idx="12">
                  <c:v>0</c:v>
                </c:pt>
                <c:pt idx="13">
                  <c:v>1</c:v>
                </c:pt>
                <c:pt idx="14">
                  <c:v>2</c:v>
                </c:pt>
                <c:pt idx="15">
                  <c:v>0</c:v>
                </c:pt>
                <c:pt idx="16">
                  <c:v>0</c:v>
                </c:pt>
                <c:pt idx="17">
                  <c:v>0</c:v>
                </c:pt>
                <c:pt idx="18">
                  <c:v>0</c:v>
                </c:pt>
                <c:pt idx="19">
                  <c:v>1</c:v>
                </c:pt>
                <c:pt idx="20">
                  <c:v>1</c:v>
                </c:pt>
                <c:pt idx="21">
                  <c:v>0</c:v>
                </c:pt>
                <c:pt idx="22">
                  <c:v>2</c:v>
                </c:pt>
                <c:pt idx="23">
                  <c:v>2</c:v>
                </c:pt>
              </c:numCache>
            </c:numRef>
          </c:val>
        </c:ser>
        <c:gapWidth val="150"/>
        <c:overlap val="100"/>
        <c:axId val="79300782"/>
        <c:axId val="92123563"/>
      </c:barChart>
      <c:catAx>
        <c:axId val="79300782"/>
        <c:scaling>
          <c:orientation val="minMax"/>
        </c:scaling>
        <c:delete val="0"/>
        <c:axPos val="b"/>
        <c:numFmt formatCode="mmm\ 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2123563"/>
        <c:crosses val="autoZero"/>
        <c:auto val="1"/>
        <c:lblAlgn val="ctr"/>
        <c:lblOffset val="100"/>
        <c:noMultiLvlLbl val="0"/>
      </c:catAx>
      <c:valAx>
        <c:axId val="92123563"/>
        <c:scaling>
          <c:orientation val="minMax"/>
        </c:scaling>
        <c:delete val="0"/>
        <c:axPos val="l"/>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9300782"/>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4.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11</xdr:col>
      <xdr:colOff>0</xdr:colOff>
      <xdr:row>2</xdr:row>
      <xdr:rowOff>70560</xdr:rowOff>
    </xdr:from>
    <xdr:to>
      <xdr:col>21</xdr:col>
      <xdr:colOff>4680</xdr:colOff>
      <xdr:row>13</xdr:row>
      <xdr:rowOff>7920</xdr:rowOff>
    </xdr:to>
    <xdr:graphicFrame>
      <xdr:nvGraphicFramePr>
        <xdr:cNvPr id="0" name="Chart 1"/>
        <xdr:cNvGraphicFramePr/>
      </xdr:nvGraphicFramePr>
      <xdr:xfrm>
        <a:off x="9797400" y="571680"/>
        <a:ext cx="6119640" cy="269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18</xdr:row>
      <xdr:rowOff>70560</xdr:rowOff>
    </xdr:from>
    <xdr:to>
      <xdr:col>21</xdr:col>
      <xdr:colOff>4680</xdr:colOff>
      <xdr:row>32</xdr:row>
      <xdr:rowOff>102960</xdr:rowOff>
    </xdr:to>
    <xdr:graphicFrame>
      <xdr:nvGraphicFramePr>
        <xdr:cNvPr id="1" name="Chart 2"/>
        <xdr:cNvGraphicFramePr/>
      </xdr:nvGraphicFramePr>
      <xdr:xfrm>
        <a:off x="9797400" y="4286160"/>
        <a:ext cx="6119640" cy="26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3.xml"/><Relationship Id="rId3" Type="http://schemas.openxmlformats.org/officeDocument/2006/relationships/vmlDrawing" Target="../drawings/vmlDrawing3.vml"/>
</Relationships>
</file>

<file path=xl/worksheets/_rels/sheet5.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D2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18"/>
    <col collapsed="false" customWidth="true" hidden="false" outlineLevel="0" max="4" min="4" style="0" width="90"/>
  </cols>
  <sheetData>
    <row r="2" customFormat="false" ht="24.45"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27.75" hidden="false" customHeight="true" outlineLevel="0" collapsed="false">
      <c r="B6" s="4" t="s">
        <v>3</v>
      </c>
      <c r="C6" s="5" t="n">
        <v>46295</v>
      </c>
      <c r="D6" s="6" t="s">
        <v>4</v>
      </c>
    </row>
    <row r="8" customFormat="false" ht="15" hidden="false" customHeight="false" outlineLevel="0" collapsed="false">
      <c r="B8" s="3" t="s">
        <v>5</v>
      </c>
    </row>
    <row r="9" customFormat="false" ht="27.75" hidden="false" customHeight="true" outlineLevel="0" collapsed="false">
      <c r="B9" s="7" t="s">
        <v>6</v>
      </c>
      <c r="D9" s="8" t="s">
        <v>7</v>
      </c>
    </row>
    <row r="10" customFormat="false" ht="27.75" hidden="false" customHeight="true" outlineLevel="0" collapsed="false">
      <c r="B10" s="7" t="s">
        <v>8</v>
      </c>
      <c r="D10" s="8" t="s">
        <v>9</v>
      </c>
    </row>
    <row r="11" customFormat="false" ht="27.75" hidden="false" customHeight="true" outlineLevel="0" collapsed="false">
      <c r="B11" s="7" t="s">
        <v>10</v>
      </c>
      <c r="D11" s="8" t="s">
        <v>11</v>
      </c>
    </row>
    <row r="12" customFormat="false" ht="27.75" hidden="false" customHeight="true" outlineLevel="0" collapsed="false">
      <c r="B12" s="7" t="s">
        <v>12</v>
      </c>
      <c r="D12" s="8" t="s">
        <v>13</v>
      </c>
    </row>
    <row r="13" customFormat="false" ht="27.75" hidden="false" customHeight="true" outlineLevel="0" collapsed="false">
      <c r="B13" s="7" t="s">
        <v>14</v>
      </c>
      <c r="D13" s="8" t="s">
        <v>15</v>
      </c>
    </row>
    <row r="15" customFormat="false" ht="15" hidden="false" customHeight="false" outlineLevel="0" collapsed="false">
      <c r="B15" s="3" t="s">
        <v>16</v>
      </c>
    </row>
    <row r="16" customFormat="false" ht="15.75" hidden="false" customHeight="true" outlineLevel="0" collapsed="false">
      <c r="B16" s="7" t="s">
        <v>17</v>
      </c>
      <c r="C16" s="9"/>
      <c r="D16" s="8" t="s">
        <v>18</v>
      </c>
    </row>
    <row r="17" customFormat="false" ht="15.75" hidden="false" customHeight="true" outlineLevel="0" collapsed="false">
      <c r="B17" s="7" t="s">
        <v>19</v>
      </c>
      <c r="C17" s="10"/>
      <c r="D17" s="8" t="s">
        <v>20</v>
      </c>
    </row>
    <row r="18" customFormat="false" ht="15.75" hidden="false" customHeight="true" outlineLevel="0" collapsed="false">
      <c r="B18" s="7" t="s">
        <v>21</v>
      </c>
      <c r="C18" s="11"/>
      <c r="D18" s="8" t="s">
        <v>22</v>
      </c>
    </row>
    <row r="20" customFormat="false" ht="15" hidden="false" customHeight="false" outlineLevel="0" collapsed="false">
      <c r="B20" s="3" t="s">
        <v>23</v>
      </c>
    </row>
    <row r="21" customFormat="false" ht="15.75" hidden="false" customHeight="true" outlineLevel="0" collapsed="false">
      <c r="B21" s="7" t="s">
        <v>24</v>
      </c>
      <c r="D21" s="8" t="s">
        <v>25</v>
      </c>
    </row>
    <row r="22" customFormat="false" ht="15.75" hidden="false" customHeight="true" outlineLevel="0" collapsed="false">
      <c r="B22" s="7" t="s">
        <v>26</v>
      </c>
      <c r="D22" s="8" t="s">
        <v>27</v>
      </c>
    </row>
    <row r="23" customFormat="false" ht="15.75" hidden="false" customHeight="true" outlineLevel="0" collapsed="false">
      <c r="B23" s="7" t="s">
        <v>28</v>
      </c>
      <c r="D23" s="8" t="s">
        <v>29</v>
      </c>
    </row>
    <row r="24" customFormat="false" ht="15.75" hidden="false" customHeight="true" outlineLevel="0" collapsed="false">
      <c r="B24" s="7" t="s">
        <v>30</v>
      </c>
      <c r="D24" s="8" t="s">
        <v>31</v>
      </c>
    </row>
    <row r="25" customFormat="false" ht="15.75" hidden="false" customHeight="true" outlineLevel="0" collapsed="false">
      <c r="B25" s="7" t="s">
        <v>32</v>
      </c>
      <c r="D25" s="8" t="s">
        <v>33</v>
      </c>
    </row>
    <row r="26" customFormat="false" ht="15.75" hidden="false" customHeight="true" outlineLevel="0" collapsed="false">
      <c r="B26" s="7" t="s">
        <v>34</v>
      </c>
      <c r="D26" s="8" t="s">
        <v>35</v>
      </c>
    </row>
    <row r="28" customFormat="false" ht="27.75" hidden="false" customHeight="true" outlineLevel="0" collapsed="false">
      <c r="B28" s="7" t="s">
        <v>36</v>
      </c>
      <c r="D28" s="8" t="s">
        <v>37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3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6"/>
    <col collapsed="false" customWidth="true" hidden="false" outlineLevel="0" max="3" min="3" style="0" width="20"/>
    <col collapsed="false" customWidth="true" hidden="false" outlineLevel="0" max="4" min="4" style="0" width="21"/>
    <col collapsed="false" customWidth="true" hidden="false" outlineLevel="0" max="5" min="5" style="0" width="34"/>
    <col collapsed="false" customWidth="true" hidden="false" outlineLevel="0" max="6" min="6" style="0" width="11"/>
    <col collapsed="false" customWidth="true" hidden="false" outlineLevel="0" max="7" min="7" style="0" width="13"/>
    <col collapsed="false" customWidth="true" hidden="false" outlineLevel="0" max="8" min="8" style="0" width="14"/>
    <col collapsed="false" customWidth="true" hidden="false" outlineLevel="0" max="10" min="9" style="0" width="12"/>
    <col collapsed="false" customWidth="true" hidden="false" outlineLevel="0" max="12" min="11" style="0" width="9"/>
    <col collapsed="false" customWidth="true" hidden="false" outlineLevel="0" max="13" min="13" style="0" width="10"/>
    <col collapsed="false" customWidth="true" hidden="false" outlineLevel="0" max="15" min="14" style="0" width="12"/>
    <col collapsed="false" customWidth="true" hidden="false" outlineLevel="0" max="16" min="16" style="0" width="10"/>
    <col collapsed="false" customWidth="true" hidden="false" outlineLevel="0" max="19" min="17" style="0" width="12"/>
    <col collapsed="false" customWidth="true" hidden="false" outlineLevel="0" max="20" min="20" style="0" width="20"/>
    <col collapsed="false" customWidth="true" hidden="false" outlineLevel="0" max="21" min="21" style="0" width="13"/>
    <col collapsed="false" customWidth="true" hidden="false" outlineLevel="0" max="22" min="22" style="0" width="12"/>
    <col collapsed="false" customWidth="true" hidden="false" outlineLevel="0" max="23" min="23" style="0" width="13"/>
    <col collapsed="false" customWidth="true" hidden="false" outlineLevel="0" max="24" min="24" style="0" width="24"/>
  </cols>
  <sheetData>
    <row r="1" customFormat="false" ht="31.5" hidden="false" customHeight="true" outlineLevel="0" collapsed="false">
      <c r="A1" s="12" t="s">
        <v>38</v>
      </c>
      <c r="B1" s="12" t="s">
        <v>39</v>
      </c>
      <c r="C1" s="13" t="s">
        <v>40</v>
      </c>
      <c r="D1" s="13" t="s">
        <v>41</v>
      </c>
      <c r="E1" s="13" t="s">
        <v>42</v>
      </c>
      <c r="F1" s="12" t="s">
        <v>43</v>
      </c>
      <c r="G1" s="12" t="s">
        <v>44</v>
      </c>
      <c r="H1" s="12" t="s">
        <v>45</v>
      </c>
      <c r="I1" s="12" t="s">
        <v>46</v>
      </c>
      <c r="J1" s="12" t="s">
        <v>47</v>
      </c>
      <c r="K1" s="13" t="s">
        <v>48</v>
      </c>
      <c r="L1" s="12" t="s">
        <v>49</v>
      </c>
      <c r="M1" s="12" t="s">
        <v>50</v>
      </c>
      <c r="N1" s="12" t="s">
        <v>51</v>
      </c>
      <c r="O1" s="12" t="s">
        <v>52</v>
      </c>
      <c r="P1" s="12" t="s">
        <v>53</v>
      </c>
      <c r="Q1" s="12" t="s">
        <v>54</v>
      </c>
      <c r="R1" s="12" t="s">
        <v>55</v>
      </c>
      <c r="S1" s="12" t="s">
        <v>56</v>
      </c>
      <c r="T1" s="12" t="s">
        <v>57</v>
      </c>
      <c r="U1" s="12" t="s">
        <v>58</v>
      </c>
      <c r="V1" s="13" t="s">
        <v>59</v>
      </c>
      <c r="W1" s="13" t="s">
        <v>60</v>
      </c>
      <c r="X1" s="12" t="s">
        <v>61</v>
      </c>
    </row>
    <row r="2" customFormat="false" ht="15" hidden="false" customHeight="false" outlineLevel="0" collapsed="false">
      <c r="A2" s="14" t="s">
        <v>62</v>
      </c>
      <c r="B2" s="14" t="s">
        <v>63</v>
      </c>
      <c r="C2" s="15" t="str">
        <f aca="false">IF($J2="","",IF(AND($V2&lt;&gt;"",$V2&lt;AsOf),"Left",IF($V2&lt;&gt;"","Leaving",IF(AND($U2&lt;&gt;"",$U2&gt;=AsOf),"Unavailable",IF($T2&lt;&gt;"",$T2,IF(VALUE(LEFT($D2,1))&gt;=3,"Live","Onboarding"))))))</f>
        <v>Live</v>
      </c>
      <c r="D2" s="15" t="str">
        <f aca="false">IF($J2="","",IF($S2&lt;&gt;"","5. Veteran",IF($R2&lt;&gt;"",IF($K2&gt;=DayVetReview,"4. Veteran review due","3. Newcomer"),IF($O2&lt;&gt;"","2. Shadowing","1. Training"))))</f>
        <v>5. Veteran</v>
      </c>
      <c r="E2" s="15" t="str">
        <f aca="false">IF(OR($J2="",$C2="Left",$C2="Leaving"),"",IF(AND($O2="",$K2&gt;DayAbandon),"Gate: training not done by day "&amp;DayAbandon,IF(AND($N2="",$K2&gt;DayTools),"Behind: tools not set up (day "&amp;DayTools&amp;")",IF(AND($O2="",$K2&gt;DayTraining),"Behind: training (day "&amp;DayTraining&amp;")",IF(AND($Q2="",$K2&gt;DayShadowing),"Behind: shadowing (day "&amp;DayShadowing&amp;")",IF(AND($R2="",$K2&gt;DayLive),"Behind: not live yet (day "&amp;DayLive&amp;")",IF(AND(LEFT($D2,1)="3",IF($W2="",TRUE(),AsOf-$W2&gt;NewcomerGap)),"Newcomer: no 1:1 in "&amp;NewcomerGap&amp;"+ days","")))))))</f>
        <v/>
      </c>
      <c r="F2" s="14" t="s">
        <v>64</v>
      </c>
      <c r="G2" s="14" t="s">
        <v>65</v>
      </c>
      <c r="H2" s="14" t="s">
        <v>66</v>
      </c>
      <c r="I2" s="14" t="s">
        <v>67</v>
      </c>
      <c r="J2" s="16" t="n">
        <v>44294</v>
      </c>
      <c r="K2" s="15" t="n">
        <f aca="false">IF($J2="","",IF($V2&lt;&gt;"",MIN($V2,AsOf),AsOf)-$J2)</f>
        <v>2001</v>
      </c>
      <c r="L2" s="14" t="n">
        <v>30</v>
      </c>
      <c r="M2" s="14" t="s">
        <v>68</v>
      </c>
      <c r="N2" s="16" t="n">
        <v>44297</v>
      </c>
      <c r="O2" s="16" t="n">
        <v>44308</v>
      </c>
      <c r="P2" s="17" t="n">
        <v>1</v>
      </c>
      <c r="Q2" s="16" t="n">
        <v>44324</v>
      </c>
      <c r="R2" s="16" t="n">
        <v>44327</v>
      </c>
      <c r="S2" s="16" t="n">
        <v>44382</v>
      </c>
      <c r="T2" s="14"/>
      <c r="U2" s="16"/>
      <c r="V2" s="18" t="str">
        <f aca="false">IF($A2="","",IFERROR(IF(INDEX(Leavers!$E$2:$E$301,MATCH($A2,Leavers!$A$2:$A$301,0))="","",INDEX(Leavers!$E$2:$E$301,MATCH($A2,Leavers!$A$2:$A$301,0))),""))</f>
        <v/>
      </c>
      <c r="W2" s="18" t="str">
        <f aca="false">IF($A2="","",IF(COUNTIF('Conversation log'!$B$2:$B$1001,$A2)=0,"",_xlfn.MAXIFS('Conversation log'!$A$2:$A$1001,'Conversation log'!$B$2:$B$1001,$A2)))</f>
        <v/>
      </c>
      <c r="X2" s="14"/>
    </row>
    <row r="3" customFormat="false" ht="15" hidden="false" customHeight="false" outlineLevel="0" collapsed="false">
      <c r="A3" s="14" t="s">
        <v>69</v>
      </c>
      <c r="B3" s="14" t="s">
        <v>70</v>
      </c>
      <c r="C3" s="15" t="str">
        <f aca="false">IF($J3="","",IF(AND($V3&lt;&gt;"",$V3&lt;AsOf),"Left",IF($V3&lt;&gt;"","Leaving",IF(AND($U3&lt;&gt;"",$U3&gt;=AsOf),"Unavailable",IF($T3&lt;&gt;"",$T3,IF(VALUE(LEFT($D3,1))&gt;=3,"Live","Onboarding"))))))</f>
        <v>Live</v>
      </c>
      <c r="D3" s="15" t="str">
        <f aca="false">IF($J3="","",IF($S3&lt;&gt;"","5. Veteran",IF($R3&lt;&gt;"",IF($K3&gt;=DayVetReview,"4. Veteran review due","3. Newcomer"),IF($O3&lt;&gt;"","2. Shadowing","1. Training"))))</f>
        <v>5. Veteran</v>
      </c>
      <c r="E3" s="15" t="str">
        <f aca="false">IF(OR($J3="",$C3="Left",$C3="Leaving"),"",IF(AND($O3="",$K3&gt;DayAbandon),"Gate: training not done by day "&amp;DayAbandon,IF(AND($N3="",$K3&gt;DayTools),"Behind: tools not set up (day "&amp;DayTools&amp;")",IF(AND($O3="",$K3&gt;DayTraining),"Behind: training (day "&amp;DayTraining&amp;")",IF(AND($Q3="",$K3&gt;DayShadowing),"Behind: shadowing (day "&amp;DayShadowing&amp;")",IF(AND($R3="",$K3&gt;DayLive),"Behind: not live yet (day "&amp;DayLive&amp;")",IF(AND(LEFT($D3,1)="3",IF($W3="",TRUE(),AsOf-$W3&gt;NewcomerGap)),"Newcomer: no 1:1 in "&amp;NewcomerGap&amp;"+ days","")))))))</f>
        <v/>
      </c>
      <c r="F3" s="14" t="s">
        <v>71</v>
      </c>
      <c r="G3" s="14" t="s">
        <v>72</v>
      </c>
      <c r="H3" s="14" t="s">
        <v>73</v>
      </c>
      <c r="I3" s="14" t="s">
        <v>74</v>
      </c>
      <c r="J3" s="16" t="n">
        <v>44585</v>
      </c>
      <c r="K3" s="15" t="n">
        <f aca="false">IF($J3="","",IF($V3&lt;&gt;"",MIN($V3,AsOf),AsOf)-$J3)</f>
        <v>1710</v>
      </c>
      <c r="L3" s="14" t="n">
        <v>20</v>
      </c>
      <c r="M3" s="14" t="s">
        <v>68</v>
      </c>
      <c r="N3" s="16" t="n">
        <v>44593</v>
      </c>
      <c r="O3" s="16" t="n">
        <v>44605</v>
      </c>
      <c r="P3" s="17" t="n">
        <v>0.95</v>
      </c>
      <c r="Q3" s="16" t="n">
        <v>44627</v>
      </c>
      <c r="R3" s="16" t="n">
        <v>44628</v>
      </c>
      <c r="S3" s="16" t="n">
        <v>44671</v>
      </c>
      <c r="T3" s="14"/>
      <c r="U3" s="16"/>
      <c r="V3" s="18" t="str">
        <f aca="false">IF($A3="","",IFERROR(IF(INDEX(Leavers!$E$2:$E$301,MATCH($A3,Leavers!$A$2:$A$301,0))="","",INDEX(Leavers!$E$2:$E$301,MATCH($A3,Leavers!$A$2:$A$301,0))),""))</f>
        <v/>
      </c>
      <c r="W3" s="18" t="n">
        <f aca="false">IF($A3="","",IF(COUNTIF('Conversation log'!$B$2:$B$1001,$A3)=0,"",_xlfn.MAXIFS('Conversation log'!$A$2:$A$1001,'Conversation log'!$B$2:$B$1001,$A3)))</f>
        <v>46295</v>
      </c>
      <c r="X3" s="14"/>
    </row>
    <row r="4" customFormat="false" ht="15" hidden="false" customHeight="false" outlineLevel="0" collapsed="false">
      <c r="A4" s="14" t="s">
        <v>75</v>
      </c>
      <c r="B4" s="14" t="s">
        <v>76</v>
      </c>
      <c r="C4" s="15" t="str">
        <f aca="false">IF($J4="","",IF(AND($V4&lt;&gt;"",$V4&lt;AsOf),"Left",IF($V4&lt;&gt;"","Leaving",IF(AND($U4&lt;&gt;"",$U4&gt;=AsOf),"Unavailable",IF($T4&lt;&gt;"",$T4,IF(VALUE(LEFT($D4,1))&gt;=3,"Live","Onboarding"))))))</f>
        <v>Live</v>
      </c>
      <c r="D4" s="15" t="str">
        <f aca="false">IF($J4="","",IF($S4&lt;&gt;"","5. Veteran",IF($R4&lt;&gt;"",IF($K4&gt;=DayVetReview,"4. Veteran review due","3. Newcomer"),IF($O4&lt;&gt;"","2. Shadowing","1. Training"))))</f>
        <v>5. Veteran</v>
      </c>
      <c r="E4" s="15" t="str">
        <f aca="false">IF(OR($J4="",$C4="Left",$C4="Leaving"),"",IF(AND($O4="",$K4&gt;DayAbandon),"Gate: training not done by day "&amp;DayAbandon,IF(AND($N4="",$K4&gt;DayTools),"Behind: tools not set up (day "&amp;DayTools&amp;")",IF(AND($O4="",$K4&gt;DayTraining),"Behind: training (day "&amp;DayTraining&amp;")",IF(AND($Q4="",$K4&gt;DayShadowing),"Behind: shadowing (day "&amp;DayShadowing&amp;")",IF(AND($R4="",$K4&gt;DayLive),"Behind: not live yet (day "&amp;DayLive&amp;")",IF(AND(LEFT($D4,1)="3",IF($W4="",TRUE(),AsOf-$W4&gt;NewcomerGap)),"Newcomer: no 1:1 in "&amp;NewcomerGap&amp;"+ days","")))))))</f>
        <v/>
      </c>
      <c r="F4" s="14" t="s">
        <v>71</v>
      </c>
      <c r="G4" s="14" t="s">
        <v>72</v>
      </c>
      <c r="H4" s="14" t="s">
        <v>77</v>
      </c>
      <c r="I4" s="14" t="s">
        <v>74</v>
      </c>
      <c r="J4" s="16" t="n">
        <v>44595</v>
      </c>
      <c r="K4" s="15" t="n">
        <f aca="false">IF($J4="","",IF($V4&lt;&gt;"",MIN($V4,AsOf),AsOf)-$J4)</f>
        <v>1700</v>
      </c>
      <c r="L4" s="14" t="n">
        <v>10</v>
      </c>
      <c r="M4" s="14" t="s">
        <v>78</v>
      </c>
      <c r="N4" s="16" t="n">
        <v>44597</v>
      </c>
      <c r="O4" s="16" t="n">
        <v>44615</v>
      </c>
      <c r="P4" s="17" t="n">
        <v>0.86</v>
      </c>
      <c r="Q4" s="16" t="n">
        <v>44638</v>
      </c>
      <c r="R4" s="16" t="n">
        <v>44642</v>
      </c>
      <c r="S4" s="16" t="n">
        <v>44687</v>
      </c>
      <c r="T4" s="14"/>
      <c r="U4" s="16"/>
      <c r="V4" s="18" t="str">
        <f aca="false">IF($A4="","",IFERROR(IF(INDEX(Leavers!$E$2:$E$301,MATCH($A4,Leavers!$A$2:$A$301,0))="","",INDEX(Leavers!$E$2:$E$301,MATCH($A4,Leavers!$A$2:$A$301,0))),""))</f>
        <v/>
      </c>
      <c r="W4" s="18" t="n">
        <f aca="false">IF($A4="","",IF(COUNTIF('Conversation log'!$B$2:$B$1001,$A4)=0,"",_xlfn.MAXIFS('Conversation log'!$A$2:$A$1001,'Conversation log'!$B$2:$B$1001,$A4)))</f>
        <v>46294</v>
      </c>
      <c r="X4" s="14"/>
    </row>
    <row r="5" customFormat="false" ht="15" hidden="false" customHeight="false" outlineLevel="0" collapsed="false">
      <c r="A5" s="14" t="s">
        <v>79</v>
      </c>
      <c r="B5" s="14" t="s">
        <v>80</v>
      </c>
      <c r="C5" s="15" t="str">
        <f aca="false">IF($J5="","",IF(AND($V5&lt;&gt;"",$V5&lt;AsOf),"Left",IF($V5&lt;&gt;"","Leaving",IF(AND($U5&lt;&gt;"",$U5&gt;=AsOf),"Unavailable",IF($T5&lt;&gt;"",$T5,IF(VALUE(LEFT($D5,1))&gt;=3,"Live","Onboarding"))))))</f>
        <v>Live</v>
      </c>
      <c r="D5" s="15" t="str">
        <f aca="false">IF($J5="","",IF($S5&lt;&gt;"","5. Veteran",IF($R5&lt;&gt;"",IF($K5&gt;=DayVetReview,"4. Veteran review due","3. Newcomer"),IF($O5&lt;&gt;"","2. Shadowing","1. Training"))))</f>
        <v>5. Veteran</v>
      </c>
      <c r="E5" s="15" t="str">
        <f aca="false">IF(OR($J5="",$C5="Left",$C5="Leaving"),"",IF(AND($O5="",$K5&gt;DayAbandon),"Gate: training not done by day "&amp;DayAbandon,IF(AND($N5="",$K5&gt;DayTools),"Behind: tools not set up (day "&amp;DayTools&amp;")",IF(AND($O5="",$K5&gt;DayTraining),"Behind: training (day "&amp;DayTraining&amp;")",IF(AND($Q5="",$K5&gt;DayShadowing),"Behind: shadowing (day "&amp;DayShadowing&amp;")",IF(AND($R5="",$K5&gt;DayLive),"Behind: not live yet (day "&amp;DayLive&amp;")",IF(AND(LEFT($D5,1)="3",IF($W5="",TRUE(),AsOf-$W5&gt;NewcomerGap)),"Newcomer: no 1:1 in "&amp;NewcomerGap&amp;"+ days","")))))))</f>
        <v/>
      </c>
      <c r="F5" s="14" t="s">
        <v>81</v>
      </c>
      <c r="G5" s="14" t="s">
        <v>82</v>
      </c>
      <c r="H5" s="14" t="s">
        <v>83</v>
      </c>
      <c r="I5" s="14" t="s">
        <v>84</v>
      </c>
      <c r="J5" s="16" t="n">
        <v>44608</v>
      </c>
      <c r="K5" s="15" t="n">
        <f aca="false">IF($J5="","",IF($V5&lt;&gt;"",MIN($V5,AsOf),AsOf)-$J5)</f>
        <v>1687</v>
      </c>
      <c r="L5" s="14" t="n">
        <v>20</v>
      </c>
      <c r="M5" s="14" t="s">
        <v>85</v>
      </c>
      <c r="N5" s="16" t="n">
        <v>44617</v>
      </c>
      <c r="O5" s="16" t="n">
        <v>44627</v>
      </c>
      <c r="P5" s="17" t="n">
        <v>0.85</v>
      </c>
      <c r="Q5" s="16" t="n">
        <v>44654</v>
      </c>
      <c r="R5" s="16" t="n">
        <v>44656</v>
      </c>
      <c r="S5" s="16" t="n">
        <v>44696</v>
      </c>
      <c r="T5" s="14"/>
      <c r="U5" s="16"/>
      <c r="V5" s="18" t="str">
        <f aca="false">IF($A5="","",IFERROR(IF(INDEX(Leavers!$E$2:$E$301,MATCH($A5,Leavers!$A$2:$A$301,0))="","",INDEX(Leavers!$E$2:$E$301,MATCH($A5,Leavers!$A$2:$A$301,0))),""))</f>
        <v/>
      </c>
      <c r="W5" s="18" t="n">
        <f aca="false">IF($A5="","",IF(COUNTIF('Conversation log'!$B$2:$B$1001,$A5)=0,"",_xlfn.MAXIFS('Conversation log'!$A$2:$A$1001,'Conversation log'!$B$2:$B$1001,$A5)))</f>
        <v>46294</v>
      </c>
      <c r="X5" s="14"/>
    </row>
    <row r="6" customFormat="false" ht="15" hidden="false" customHeight="false" outlineLevel="0" collapsed="false">
      <c r="A6" s="14" t="s">
        <v>86</v>
      </c>
      <c r="B6" s="14" t="s">
        <v>87</v>
      </c>
      <c r="C6" s="15" t="str">
        <f aca="false">IF($J6="","",IF(AND($V6&lt;&gt;"",$V6&lt;AsOf),"Left",IF($V6&lt;&gt;"","Leaving",IF(AND($U6&lt;&gt;"",$U6&gt;=AsOf),"Unavailable",IF($T6&lt;&gt;"",$T6,IF(VALUE(LEFT($D6,1))&gt;=3,"Live","Onboarding"))))))</f>
        <v>Live</v>
      </c>
      <c r="D6" s="15" t="str">
        <f aca="false">IF($J6="","",IF($S6&lt;&gt;"","5. Veteran",IF($R6&lt;&gt;"",IF($K6&gt;=DayVetReview,"4. Veteran review due","3. Newcomer"),IF($O6&lt;&gt;"","2. Shadowing","1. Training"))))</f>
        <v>5. Veteran</v>
      </c>
      <c r="E6" s="15" t="str">
        <f aca="false">IF(OR($J6="",$C6="Left",$C6="Leaving"),"",IF(AND($O6="",$K6&gt;DayAbandon),"Gate: training not done by day "&amp;DayAbandon,IF(AND($N6="",$K6&gt;DayTools),"Behind: tools not set up (day "&amp;DayTools&amp;")",IF(AND($O6="",$K6&gt;DayTraining),"Behind: training (day "&amp;DayTraining&amp;")",IF(AND($Q6="",$K6&gt;DayShadowing),"Behind: shadowing (day "&amp;DayShadowing&amp;")",IF(AND($R6="",$K6&gt;DayLive),"Behind: not live yet (day "&amp;DayLive&amp;")",IF(AND(LEFT($D6,1)="3",IF($W6="",TRUE(),AsOf-$W6&gt;NewcomerGap)),"Newcomer: no 1:1 in "&amp;NewcomerGap&amp;"+ days","")))))))</f>
        <v/>
      </c>
      <c r="F6" s="14" t="s">
        <v>81</v>
      </c>
      <c r="G6" s="14" t="s">
        <v>72</v>
      </c>
      <c r="H6" s="14" t="s">
        <v>77</v>
      </c>
      <c r="I6" s="14" t="s">
        <v>84</v>
      </c>
      <c r="J6" s="16" t="n">
        <v>44677</v>
      </c>
      <c r="K6" s="15" t="n">
        <f aca="false">IF($J6="","",IF($V6&lt;&gt;"",MIN($V6,AsOf),AsOf)-$J6)</f>
        <v>1618</v>
      </c>
      <c r="L6" s="14" t="n">
        <v>30</v>
      </c>
      <c r="M6" s="14" t="s">
        <v>78</v>
      </c>
      <c r="N6" s="16" t="n">
        <v>44681</v>
      </c>
      <c r="O6" s="16" t="n">
        <v>44693</v>
      </c>
      <c r="P6" s="17" t="n">
        <v>0.93</v>
      </c>
      <c r="Q6" s="16" t="n">
        <v>44716</v>
      </c>
      <c r="R6" s="16" t="n">
        <v>44718</v>
      </c>
      <c r="S6" s="16" t="n">
        <v>44761</v>
      </c>
      <c r="T6" s="14"/>
      <c r="U6" s="16"/>
      <c r="V6" s="18" t="str">
        <f aca="false">IF($A6="","",IFERROR(IF(INDEX(Leavers!$E$2:$E$301,MATCH($A6,Leavers!$A$2:$A$301,0))="","",INDEX(Leavers!$E$2:$E$301,MATCH($A6,Leavers!$A$2:$A$301,0))),""))</f>
        <v/>
      </c>
      <c r="W6" s="18" t="n">
        <f aca="false">IF($A6="","",IF(COUNTIF('Conversation log'!$B$2:$B$1001,$A6)=0,"",_xlfn.MAXIFS('Conversation log'!$A$2:$A$1001,'Conversation log'!$B$2:$B$1001,$A6)))</f>
        <v>46290</v>
      </c>
      <c r="X6" s="14"/>
    </row>
    <row r="7" customFormat="false" ht="15" hidden="false" customHeight="false" outlineLevel="0" collapsed="false">
      <c r="A7" s="14" t="s">
        <v>88</v>
      </c>
      <c r="B7" s="14" t="s">
        <v>89</v>
      </c>
      <c r="C7" s="15" t="str">
        <f aca="false">IF($J7="","",IF(AND($V7&lt;&gt;"",$V7&lt;AsOf),"Left",IF($V7&lt;&gt;"","Leaving",IF(AND($U7&lt;&gt;"",$U7&gt;=AsOf),"Unavailable",IF($T7&lt;&gt;"",$T7,IF(VALUE(LEFT($D7,1))&gt;=3,"Live","Onboarding"))))))</f>
        <v>Left</v>
      </c>
      <c r="D7" s="15" t="str">
        <f aca="false">IF($J7="","",IF($S7&lt;&gt;"","5. Veteran",IF($R7&lt;&gt;"",IF($K7&gt;=DayVetReview,"4. Veteran review due","3. Newcomer"),IF($O7&lt;&gt;"","2. Shadowing","1. Training"))))</f>
        <v>5. Veteran</v>
      </c>
      <c r="E7" s="15" t="str">
        <f aca="false">IF(OR($J7="",$C7="Left",$C7="Leaving"),"",IF(AND($O7="",$K7&gt;DayAbandon),"Gate: training not done by day "&amp;DayAbandon,IF(AND($N7="",$K7&gt;DayTools),"Behind: tools not set up (day "&amp;DayTools&amp;")",IF(AND($O7="",$K7&gt;DayTraining),"Behind: training (day "&amp;DayTraining&amp;")",IF(AND($Q7="",$K7&gt;DayShadowing),"Behind: shadowing (day "&amp;DayShadowing&amp;")",IF(AND($R7="",$K7&gt;DayLive),"Behind: not live yet (day "&amp;DayLive&amp;")",IF(AND(LEFT($D7,1)="3",IF($W7="",TRUE(),AsOf-$W7&gt;NewcomerGap)),"Newcomer: no 1:1 in "&amp;NewcomerGap&amp;"+ days","")))))))</f>
        <v/>
      </c>
      <c r="F7" s="14" t="s">
        <v>71</v>
      </c>
      <c r="G7" s="14" t="s">
        <v>72</v>
      </c>
      <c r="H7" s="14" t="s">
        <v>83</v>
      </c>
      <c r="I7" s="14" t="s">
        <v>74</v>
      </c>
      <c r="J7" s="16" t="n">
        <v>44686</v>
      </c>
      <c r="K7" s="15" t="n">
        <f aca="false">IF($J7="","",IF($V7&lt;&gt;"",MIN($V7,AsOf),AsOf)-$J7)</f>
        <v>907</v>
      </c>
      <c r="L7" s="14" t="n">
        <v>20</v>
      </c>
      <c r="M7" s="14" t="s">
        <v>68</v>
      </c>
      <c r="N7" s="16" t="n">
        <v>44691</v>
      </c>
      <c r="O7" s="16" t="n">
        <v>44705</v>
      </c>
      <c r="P7" s="17" t="n">
        <v>0.99</v>
      </c>
      <c r="Q7" s="16" t="n">
        <v>44718</v>
      </c>
      <c r="R7" s="16" t="n">
        <v>44723</v>
      </c>
      <c r="S7" s="16" t="n">
        <v>44773</v>
      </c>
      <c r="T7" s="14"/>
      <c r="U7" s="16"/>
      <c r="V7" s="18" t="n">
        <f aca="false">IF($A7="","",IFERROR(IF(INDEX(Leavers!$E$2:$E$301,MATCH($A7,Leavers!$A$2:$A$301,0))="","",INDEX(Leavers!$E$2:$E$301,MATCH($A7,Leavers!$A$2:$A$301,0))),""))</f>
        <v>45593</v>
      </c>
      <c r="W7" s="18" t="str">
        <f aca="false">IF($A7="","",IF(COUNTIF('Conversation log'!$B$2:$B$1001,$A7)=0,"",_xlfn.MAXIFS('Conversation log'!$A$2:$A$1001,'Conversation log'!$B$2:$B$1001,$A7)))</f>
        <v/>
      </c>
      <c r="X7" s="14"/>
    </row>
    <row r="8" customFormat="false" ht="15" hidden="false" customHeight="false" outlineLevel="0" collapsed="false">
      <c r="A8" s="14" t="s">
        <v>90</v>
      </c>
      <c r="B8" s="14" t="s">
        <v>91</v>
      </c>
      <c r="C8" s="15" t="str">
        <f aca="false">IF($J8="","",IF(AND($V8&lt;&gt;"",$V8&lt;AsOf),"Left",IF($V8&lt;&gt;"","Leaving",IF(AND($U8&lt;&gt;"",$U8&gt;=AsOf),"Unavailable",IF($T8&lt;&gt;"",$T8,IF(VALUE(LEFT($D8,1))&gt;=3,"Live","Onboarding"))))))</f>
        <v>Live</v>
      </c>
      <c r="D8" s="15" t="str">
        <f aca="false">IF($J8="","",IF($S8&lt;&gt;"","5. Veteran",IF($R8&lt;&gt;"",IF($K8&gt;=DayVetReview,"4. Veteran review due","3. Newcomer"),IF($O8&lt;&gt;"","2. Shadowing","1. Training"))))</f>
        <v>5. Veteran</v>
      </c>
      <c r="E8" s="15" t="str">
        <f aca="false">IF(OR($J8="",$C8="Left",$C8="Leaving"),"",IF(AND($O8="",$K8&gt;DayAbandon),"Gate: training not done by day "&amp;DayAbandon,IF(AND($N8="",$K8&gt;DayTools),"Behind: tools not set up (day "&amp;DayTools&amp;")",IF(AND($O8="",$K8&gt;DayTraining),"Behind: training (day "&amp;DayTraining&amp;")",IF(AND($Q8="",$K8&gt;DayShadowing),"Behind: shadowing (day "&amp;DayShadowing&amp;")",IF(AND($R8="",$K8&gt;DayLive),"Behind: not live yet (day "&amp;DayLive&amp;")",IF(AND(LEFT($D8,1)="3",IF($W8="",TRUE(),AsOf-$W8&gt;NewcomerGap)),"Newcomer: no 1:1 in "&amp;NewcomerGap&amp;"+ days","")))))))</f>
        <v/>
      </c>
      <c r="F8" s="14" t="s">
        <v>71</v>
      </c>
      <c r="G8" s="14" t="s">
        <v>72</v>
      </c>
      <c r="H8" s="14" t="s">
        <v>92</v>
      </c>
      <c r="I8" s="14" t="s">
        <v>74</v>
      </c>
      <c r="J8" s="16" t="n">
        <v>44690</v>
      </c>
      <c r="K8" s="15" t="n">
        <f aca="false">IF($J8="","",IF($V8&lt;&gt;"",MIN($V8,AsOf),AsOf)-$J8)</f>
        <v>1605</v>
      </c>
      <c r="L8" s="14" t="n">
        <v>15</v>
      </c>
      <c r="M8" s="14" t="s">
        <v>68</v>
      </c>
      <c r="N8" s="16" t="n">
        <v>44694</v>
      </c>
      <c r="O8" s="16" t="n">
        <v>44712</v>
      </c>
      <c r="P8" s="17" t="n">
        <v>0.93</v>
      </c>
      <c r="Q8" s="16" t="n">
        <v>44729</v>
      </c>
      <c r="R8" s="16" t="n">
        <v>44731</v>
      </c>
      <c r="S8" s="16" t="n">
        <v>44776</v>
      </c>
      <c r="T8" s="14"/>
      <c r="U8" s="16"/>
      <c r="V8" s="18" t="str">
        <f aca="false">IF($A8="","",IFERROR(IF(INDEX(Leavers!$E$2:$E$301,MATCH($A8,Leavers!$A$2:$A$301,0))="","",INDEX(Leavers!$E$2:$E$301,MATCH($A8,Leavers!$A$2:$A$301,0))),""))</f>
        <v/>
      </c>
      <c r="W8" s="18" t="n">
        <f aca="false">IF($A8="","",IF(COUNTIF('Conversation log'!$B$2:$B$1001,$A8)=0,"",_xlfn.MAXIFS('Conversation log'!$A$2:$A$1001,'Conversation log'!$B$2:$B$1001,$A8)))</f>
        <v>46292</v>
      </c>
      <c r="X8" s="14"/>
    </row>
    <row r="9" customFormat="false" ht="15" hidden="false" customHeight="false" outlineLevel="0" collapsed="false">
      <c r="A9" s="14" t="s">
        <v>93</v>
      </c>
      <c r="B9" s="14" t="s">
        <v>94</v>
      </c>
      <c r="C9" s="15" t="str">
        <f aca="false">IF($J9="","",IF(AND($V9&lt;&gt;"",$V9&lt;AsOf),"Left",IF($V9&lt;&gt;"","Leaving",IF(AND($U9&lt;&gt;"",$U9&gt;=AsOf),"Unavailable",IF($T9&lt;&gt;"",$T9,IF(VALUE(LEFT($D9,1))&gt;=3,"Live","Onboarding"))))))</f>
        <v>Unavailable</v>
      </c>
      <c r="D9" s="15" t="str">
        <f aca="false">IF($J9="","",IF($S9&lt;&gt;"","5. Veteran",IF($R9&lt;&gt;"",IF($K9&gt;=DayVetReview,"4. Veteran review due","3. Newcomer"),IF($O9&lt;&gt;"","2. Shadowing","1. Training"))))</f>
        <v>5. Veteran</v>
      </c>
      <c r="E9" s="15" t="str">
        <f aca="false">IF(OR($J9="",$C9="Left",$C9="Leaving"),"",IF(AND($O9="",$K9&gt;DayAbandon),"Gate: training not done by day "&amp;DayAbandon,IF(AND($N9="",$K9&gt;DayTools),"Behind: tools not set up (day "&amp;DayTools&amp;")",IF(AND($O9="",$K9&gt;DayTraining),"Behind: training (day "&amp;DayTraining&amp;")",IF(AND($Q9="",$K9&gt;DayShadowing),"Behind: shadowing (day "&amp;DayShadowing&amp;")",IF(AND($R9="",$K9&gt;DayLive),"Behind: not live yet (day "&amp;DayLive&amp;")",IF(AND(LEFT($D9,1)="3",IF($W9="",TRUE(),AsOf-$W9&gt;NewcomerGap)),"Newcomer: no 1:1 in "&amp;NewcomerGap&amp;"+ days","")))))))</f>
        <v/>
      </c>
      <c r="F9" s="14" t="s">
        <v>95</v>
      </c>
      <c r="G9" s="14" t="s">
        <v>72</v>
      </c>
      <c r="H9" s="14" t="s">
        <v>83</v>
      </c>
      <c r="I9" s="14" t="s">
        <v>63</v>
      </c>
      <c r="J9" s="16" t="n">
        <v>44691</v>
      </c>
      <c r="K9" s="15" t="n">
        <f aca="false">IF($J9="","",IF($V9&lt;&gt;"",MIN($V9,AsOf),AsOf)-$J9)</f>
        <v>1604</v>
      </c>
      <c r="L9" s="14" t="n">
        <v>10</v>
      </c>
      <c r="M9" s="14" t="s">
        <v>68</v>
      </c>
      <c r="N9" s="16" t="n">
        <v>44700</v>
      </c>
      <c r="O9" s="16" t="n">
        <v>44703</v>
      </c>
      <c r="P9" s="17" t="n">
        <v>0.96</v>
      </c>
      <c r="Q9" s="16" t="n">
        <v>44734</v>
      </c>
      <c r="R9" s="16" t="n">
        <v>44736</v>
      </c>
      <c r="S9" s="16" t="n">
        <v>44775</v>
      </c>
      <c r="T9" s="14"/>
      <c r="U9" s="16" t="n">
        <v>46314</v>
      </c>
      <c r="V9" s="18" t="str">
        <f aca="false">IF($A9="","",IFERROR(IF(INDEX(Leavers!$E$2:$E$301,MATCH($A9,Leavers!$A$2:$A$301,0))="","",INDEX(Leavers!$E$2:$E$301,MATCH($A9,Leavers!$A$2:$A$301,0))),""))</f>
        <v/>
      </c>
      <c r="W9" s="18" t="n">
        <f aca="false">IF($A9="","",IF(COUNTIF('Conversation log'!$B$2:$B$1001,$A9)=0,"",_xlfn.MAXIFS('Conversation log'!$A$2:$A$1001,'Conversation log'!$B$2:$B$1001,$A9)))</f>
        <v>46290</v>
      </c>
      <c r="X9" s="14" t="s">
        <v>96</v>
      </c>
    </row>
    <row r="10" customFormat="false" ht="15" hidden="false" customHeight="false" outlineLevel="0" collapsed="false">
      <c r="A10" s="14" t="s">
        <v>97</v>
      </c>
      <c r="B10" s="14" t="s">
        <v>98</v>
      </c>
      <c r="C10" s="15" t="str">
        <f aca="false">IF($J10="","",IF(AND($V10&lt;&gt;"",$V10&lt;AsOf),"Left",IF($V10&lt;&gt;"","Leaving",IF(AND($U10&lt;&gt;"",$U10&gt;=AsOf),"Unavailable",IF($T10&lt;&gt;"",$T10,IF(VALUE(LEFT($D10,1))&gt;=3,"Live","Onboarding"))))))</f>
        <v>Left</v>
      </c>
      <c r="D10" s="15" t="str">
        <f aca="false">IF($J10="","",IF($S10&lt;&gt;"","5. Veteran",IF($R10&lt;&gt;"",IF($K10&gt;=DayVetReview,"4. Veteran review due","3. Newcomer"),IF($O10&lt;&gt;"","2. Shadowing","1. Training"))))</f>
        <v>5. Veteran</v>
      </c>
      <c r="E10" s="15" t="str">
        <f aca="false">IF(OR($J10="",$C10="Left",$C10="Leaving"),"",IF(AND($O10="",$K10&gt;DayAbandon),"Gate: training not done by day "&amp;DayAbandon,IF(AND($N10="",$K10&gt;DayTools),"Behind: tools not set up (day "&amp;DayTools&amp;")",IF(AND($O10="",$K10&gt;DayTraining),"Behind: training (day "&amp;DayTraining&amp;")",IF(AND($Q10="",$K10&gt;DayShadowing),"Behind: shadowing (day "&amp;DayShadowing&amp;")",IF(AND($R10="",$K10&gt;DayLive),"Behind: not live yet (day "&amp;DayLive&amp;")",IF(AND(LEFT($D10,1)="3",IF($W10="",TRUE(),AsOf-$W10&gt;NewcomerGap)),"Newcomer: no 1:1 in "&amp;NewcomerGap&amp;"+ days","")))))))</f>
        <v/>
      </c>
      <c r="F10" s="14" t="s">
        <v>99</v>
      </c>
      <c r="G10" s="14" t="s">
        <v>72</v>
      </c>
      <c r="H10" s="14" t="s">
        <v>100</v>
      </c>
      <c r="I10" s="14" t="s">
        <v>101</v>
      </c>
      <c r="J10" s="16" t="n">
        <v>44718</v>
      </c>
      <c r="K10" s="15" t="n">
        <f aca="false">IF($J10="","",IF($V10&lt;&gt;"",MIN($V10,AsOf),AsOf)-$J10)</f>
        <v>1057</v>
      </c>
      <c r="L10" s="14" t="n">
        <v>20</v>
      </c>
      <c r="M10" s="14" t="s">
        <v>78</v>
      </c>
      <c r="N10" s="16" t="n">
        <v>44727</v>
      </c>
      <c r="O10" s="16" t="n">
        <v>44737</v>
      </c>
      <c r="P10" s="17" t="n">
        <v>0.87</v>
      </c>
      <c r="Q10" s="16" t="n">
        <v>44752</v>
      </c>
      <c r="R10" s="16" t="n">
        <v>44757</v>
      </c>
      <c r="S10" s="16" t="n">
        <v>44802</v>
      </c>
      <c r="T10" s="14"/>
      <c r="U10" s="16"/>
      <c r="V10" s="18" t="n">
        <f aca="false">IF($A10="","",IFERROR(IF(INDEX(Leavers!$E$2:$E$301,MATCH($A10,Leavers!$A$2:$A$301,0))="","",INDEX(Leavers!$E$2:$E$301,MATCH($A10,Leavers!$A$2:$A$301,0))),""))</f>
        <v>45775</v>
      </c>
      <c r="W10" s="18" t="str">
        <f aca="false">IF($A10="","",IF(COUNTIF('Conversation log'!$B$2:$B$1001,$A10)=0,"",_xlfn.MAXIFS('Conversation log'!$A$2:$A$1001,'Conversation log'!$B$2:$B$1001,$A10)))</f>
        <v/>
      </c>
      <c r="X10" s="14"/>
    </row>
    <row r="11" customFormat="false" ht="15" hidden="false" customHeight="false" outlineLevel="0" collapsed="false">
      <c r="A11" s="14" t="s">
        <v>102</v>
      </c>
      <c r="B11" s="14" t="s">
        <v>103</v>
      </c>
      <c r="C11" s="15" t="str">
        <f aca="false">IF($J11="","",IF(AND($V11&lt;&gt;"",$V11&lt;AsOf),"Left",IF($V11&lt;&gt;"","Leaving",IF(AND($U11&lt;&gt;"",$U11&gt;=AsOf),"Unavailable",IF($T11&lt;&gt;"",$T11,IF(VALUE(LEFT($D11,1))&gt;=3,"Live","Onboarding"))))))</f>
        <v>Live</v>
      </c>
      <c r="D11" s="15" t="str">
        <f aca="false">IF($J11="","",IF($S11&lt;&gt;"","5. Veteran",IF($R11&lt;&gt;"",IF($K11&gt;=DayVetReview,"4. Veteran review due","3. Newcomer"),IF($O11&lt;&gt;"","2. Shadowing","1. Training"))))</f>
        <v>5. Veteran</v>
      </c>
      <c r="E11" s="15" t="str">
        <f aca="false">IF(OR($J11="",$C11="Left",$C11="Leaving"),"",IF(AND($O11="",$K11&gt;DayAbandon),"Gate: training not done by day "&amp;DayAbandon,IF(AND($N11="",$K11&gt;DayTools),"Behind: tools not set up (day "&amp;DayTools&amp;")",IF(AND($O11="",$K11&gt;DayTraining),"Behind: training (day "&amp;DayTraining&amp;")",IF(AND($Q11="",$K11&gt;DayShadowing),"Behind: shadowing (day "&amp;DayShadowing&amp;")",IF(AND($R11="",$K11&gt;DayLive),"Behind: not live yet (day "&amp;DayLive&amp;")",IF(AND(LEFT($D11,1)="3",IF($W11="",TRUE(),AsOf-$W11&gt;NewcomerGap)),"Newcomer: no 1:1 in "&amp;NewcomerGap&amp;"+ days","")))))))</f>
        <v/>
      </c>
      <c r="F11" s="14" t="s">
        <v>81</v>
      </c>
      <c r="G11" s="14" t="s">
        <v>82</v>
      </c>
      <c r="H11" s="14" t="s">
        <v>77</v>
      </c>
      <c r="I11" s="14" t="s">
        <v>84</v>
      </c>
      <c r="J11" s="16" t="n">
        <v>44721</v>
      </c>
      <c r="K11" s="15" t="n">
        <f aca="false">IF($J11="","",IF($V11&lt;&gt;"",MIN($V11,AsOf),AsOf)-$J11)</f>
        <v>1574</v>
      </c>
      <c r="L11" s="14" t="n">
        <v>30</v>
      </c>
      <c r="M11" s="14" t="s">
        <v>68</v>
      </c>
      <c r="N11" s="16" t="n">
        <v>44730</v>
      </c>
      <c r="O11" s="16" t="n">
        <v>44737</v>
      </c>
      <c r="P11" s="17" t="n">
        <v>0.97</v>
      </c>
      <c r="Q11" s="16" t="n">
        <v>44761</v>
      </c>
      <c r="R11" s="16" t="n">
        <v>44763</v>
      </c>
      <c r="S11" s="16" t="n">
        <v>44809</v>
      </c>
      <c r="T11" s="14"/>
      <c r="U11" s="16"/>
      <c r="V11" s="18" t="str">
        <f aca="false">IF($A11="","",IFERROR(IF(INDEX(Leavers!$E$2:$E$301,MATCH($A11,Leavers!$A$2:$A$301,0))="","",INDEX(Leavers!$E$2:$E$301,MATCH($A11,Leavers!$A$2:$A$301,0))),""))</f>
        <v/>
      </c>
      <c r="W11" s="18" t="n">
        <f aca="false">IF($A11="","",IF(COUNTIF('Conversation log'!$B$2:$B$1001,$A11)=0,"",_xlfn.MAXIFS('Conversation log'!$A$2:$A$1001,'Conversation log'!$B$2:$B$1001,$A11)))</f>
        <v>46294</v>
      </c>
      <c r="X11" s="14"/>
    </row>
    <row r="12" customFormat="false" ht="15" hidden="false" customHeight="false" outlineLevel="0" collapsed="false">
      <c r="A12" s="14" t="s">
        <v>104</v>
      </c>
      <c r="B12" s="14" t="s">
        <v>105</v>
      </c>
      <c r="C12" s="15" t="str">
        <f aca="false">IF($J12="","",IF(AND($V12&lt;&gt;"",$V12&lt;AsOf),"Left",IF($V12&lt;&gt;"","Leaving",IF(AND($U12&lt;&gt;"",$U12&gt;=AsOf),"Unavailable",IF($T12&lt;&gt;"",$T12,IF(VALUE(LEFT($D12,1))&gt;=3,"Live","Onboarding"))))))</f>
        <v>Left</v>
      </c>
      <c r="D12" s="15" t="str">
        <f aca="false">IF($J12="","",IF($S12&lt;&gt;"","5. Veteran",IF($R12&lt;&gt;"",IF($K12&gt;=DayVetReview,"4. Veteran review due","3. Newcomer"),IF($O12&lt;&gt;"","2. Shadowing","1. Training"))))</f>
        <v>5. Veteran</v>
      </c>
      <c r="E12" s="15" t="str">
        <f aca="false">IF(OR($J12="",$C12="Left",$C12="Leaving"),"",IF(AND($O12="",$K12&gt;DayAbandon),"Gate: training not done by day "&amp;DayAbandon,IF(AND($N12="",$K12&gt;DayTools),"Behind: tools not set up (day "&amp;DayTools&amp;")",IF(AND($O12="",$K12&gt;DayTraining),"Behind: training (day "&amp;DayTraining&amp;")",IF(AND($Q12="",$K12&gt;DayShadowing),"Behind: shadowing (day "&amp;DayShadowing&amp;")",IF(AND($R12="",$K12&gt;DayLive),"Behind: not live yet (day "&amp;DayLive&amp;")",IF(AND(LEFT($D12,1)="3",IF($W12="",TRUE(),AsOf-$W12&gt;NewcomerGap)),"Newcomer: no 1:1 in "&amp;NewcomerGap&amp;"+ days","")))))))</f>
        <v/>
      </c>
      <c r="F12" s="14" t="s">
        <v>95</v>
      </c>
      <c r="G12" s="14" t="s">
        <v>72</v>
      </c>
      <c r="H12" s="14" t="s">
        <v>83</v>
      </c>
      <c r="I12" s="14" t="s">
        <v>63</v>
      </c>
      <c r="J12" s="16" t="n">
        <v>44725</v>
      </c>
      <c r="K12" s="15" t="n">
        <f aca="false">IF($J12="","",IF($V12&lt;&gt;"",MIN($V12,AsOf),AsOf)-$J12)</f>
        <v>1002</v>
      </c>
      <c r="L12" s="14" t="n">
        <v>20</v>
      </c>
      <c r="M12" s="14" t="s">
        <v>78</v>
      </c>
      <c r="N12" s="16" t="n">
        <v>44733</v>
      </c>
      <c r="O12" s="16" t="n">
        <v>44740</v>
      </c>
      <c r="P12" s="17" t="n">
        <v>0.92</v>
      </c>
      <c r="Q12" s="16" t="n">
        <v>44764</v>
      </c>
      <c r="R12" s="16" t="n">
        <v>44768</v>
      </c>
      <c r="S12" s="16" t="n">
        <v>44814</v>
      </c>
      <c r="T12" s="14"/>
      <c r="U12" s="16"/>
      <c r="V12" s="18" t="n">
        <f aca="false">IF($A12="","",IFERROR(IF(INDEX(Leavers!$E$2:$E$301,MATCH($A12,Leavers!$A$2:$A$301,0))="","",INDEX(Leavers!$E$2:$E$301,MATCH($A12,Leavers!$A$2:$A$301,0))),""))</f>
        <v>45727</v>
      </c>
      <c r="W12" s="18" t="str">
        <f aca="false">IF($A12="","",IF(COUNTIF('Conversation log'!$B$2:$B$1001,$A12)=0,"",_xlfn.MAXIFS('Conversation log'!$A$2:$A$1001,'Conversation log'!$B$2:$B$1001,$A12)))</f>
        <v/>
      </c>
      <c r="X12" s="14"/>
    </row>
    <row r="13" customFormat="false" ht="15" hidden="false" customHeight="false" outlineLevel="0" collapsed="false">
      <c r="A13" s="14" t="s">
        <v>106</v>
      </c>
      <c r="B13" s="14" t="s">
        <v>107</v>
      </c>
      <c r="C13" s="15" t="str">
        <f aca="false">IF($J13="","",IF(AND($V13&lt;&gt;"",$V13&lt;AsOf),"Left",IF($V13&lt;&gt;"","Leaving",IF(AND($U13&lt;&gt;"",$U13&gt;=AsOf),"Unavailable",IF($T13&lt;&gt;"",$T13,IF(VALUE(LEFT($D13,1))&gt;=3,"Live","Onboarding"))))))</f>
        <v>Live</v>
      </c>
      <c r="D13" s="15" t="str">
        <f aca="false">IF($J13="","",IF($S13&lt;&gt;"","5. Veteran",IF($R13&lt;&gt;"",IF($K13&gt;=DayVetReview,"4. Veteran review due","3. Newcomer"),IF($O13&lt;&gt;"","2. Shadowing","1. Training"))))</f>
        <v>5. Veteran</v>
      </c>
      <c r="E13" s="15" t="str">
        <f aca="false">IF(OR($J13="",$C13="Left",$C13="Leaving"),"",IF(AND($O13="",$K13&gt;DayAbandon),"Gate: training not done by day "&amp;DayAbandon,IF(AND($N13="",$K13&gt;DayTools),"Behind: tools not set up (day "&amp;DayTools&amp;")",IF(AND($O13="",$K13&gt;DayTraining),"Behind: training (day "&amp;DayTraining&amp;")",IF(AND($Q13="",$K13&gt;DayShadowing),"Behind: shadowing (day "&amp;DayShadowing&amp;")",IF(AND($R13="",$K13&gt;DayLive),"Behind: not live yet (day "&amp;DayLive&amp;")",IF(AND(LEFT($D13,1)="3",IF($W13="",TRUE(),AsOf-$W13&gt;NewcomerGap)),"Newcomer: no 1:1 in "&amp;NewcomerGap&amp;"+ days","")))))))</f>
        <v/>
      </c>
      <c r="F13" s="14" t="s">
        <v>81</v>
      </c>
      <c r="G13" s="14" t="s">
        <v>72</v>
      </c>
      <c r="H13" s="14" t="s">
        <v>108</v>
      </c>
      <c r="I13" s="14" t="s">
        <v>84</v>
      </c>
      <c r="J13" s="16" t="n">
        <v>44753</v>
      </c>
      <c r="K13" s="15" t="n">
        <f aca="false">IF($J13="","",IF($V13&lt;&gt;"",MIN($V13,AsOf),AsOf)-$J13)</f>
        <v>1542</v>
      </c>
      <c r="L13" s="14" t="n">
        <v>20</v>
      </c>
      <c r="M13" s="14" t="s">
        <v>68</v>
      </c>
      <c r="N13" s="16" t="n">
        <v>44762</v>
      </c>
      <c r="O13" s="16" t="n">
        <v>44770</v>
      </c>
      <c r="P13" s="17" t="n">
        <v>0.96</v>
      </c>
      <c r="Q13" s="16" t="n">
        <v>44794</v>
      </c>
      <c r="R13" s="16" t="n">
        <v>44797</v>
      </c>
      <c r="S13" s="16" t="n">
        <v>44843</v>
      </c>
      <c r="T13" s="14"/>
      <c r="U13" s="16"/>
      <c r="V13" s="18" t="str">
        <f aca="false">IF($A13="","",IFERROR(IF(INDEX(Leavers!$E$2:$E$301,MATCH($A13,Leavers!$A$2:$A$301,0))="","",INDEX(Leavers!$E$2:$E$301,MATCH($A13,Leavers!$A$2:$A$301,0))),""))</f>
        <v/>
      </c>
      <c r="W13" s="18" t="n">
        <f aca="false">IF($A13="","",IF(COUNTIF('Conversation log'!$B$2:$B$1001,$A13)=0,"",_xlfn.MAXIFS('Conversation log'!$A$2:$A$1001,'Conversation log'!$B$2:$B$1001,$A13)))</f>
        <v>46289</v>
      </c>
      <c r="X13" s="14"/>
    </row>
    <row r="14" customFormat="false" ht="15" hidden="false" customHeight="false" outlineLevel="0" collapsed="false">
      <c r="A14" s="14" t="s">
        <v>109</v>
      </c>
      <c r="B14" s="14" t="s">
        <v>110</v>
      </c>
      <c r="C14" s="15" t="str">
        <f aca="false">IF($J14="","",IF(AND($V14&lt;&gt;"",$V14&lt;AsOf),"Left",IF($V14&lt;&gt;"","Leaving",IF(AND($U14&lt;&gt;"",$U14&gt;=AsOf),"Unavailable",IF($T14&lt;&gt;"",$T14,IF(VALUE(LEFT($D14,1))&gt;=3,"Live","Onboarding"))))))</f>
        <v>Live</v>
      </c>
      <c r="D14" s="15" t="str">
        <f aca="false">IF($J14="","",IF($S14&lt;&gt;"","5. Veteran",IF($R14&lt;&gt;"",IF($K14&gt;=DayVetReview,"4. Veteran review due","3. Newcomer"),IF($O14&lt;&gt;"","2. Shadowing","1. Training"))))</f>
        <v>5. Veteran</v>
      </c>
      <c r="E14" s="15" t="str">
        <f aca="false">IF(OR($J14="",$C14="Left",$C14="Leaving"),"",IF(AND($O14="",$K14&gt;DayAbandon),"Gate: training not done by day "&amp;DayAbandon,IF(AND($N14="",$K14&gt;DayTools),"Behind: tools not set up (day "&amp;DayTools&amp;")",IF(AND($O14="",$K14&gt;DayTraining),"Behind: training (day "&amp;DayTraining&amp;")",IF(AND($Q14="",$K14&gt;DayShadowing),"Behind: shadowing (day "&amp;DayShadowing&amp;")",IF(AND($R14="",$K14&gt;DayLive),"Behind: not live yet (day "&amp;DayLive&amp;")",IF(AND(LEFT($D14,1)="3",IF($W14="",TRUE(),AsOf-$W14&gt;NewcomerGap)),"Newcomer: no 1:1 in "&amp;NewcomerGap&amp;"+ days","")))))))</f>
        <v/>
      </c>
      <c r="F14" s="14" t="s">
        <v>71</v>
      </c>
      <c r="G14" s="14" t="s">
        <v>72</v>
      </c>
      <c r="H14" s="14" t="s">
        <v>111</v>
      </c>
      <c r="I14" s="14" t="s">
        <v>74</v>
      </c>
      <c r="J14" s="16" t="n">
        <v>44755</v>
      </c>
      <c r="K14" s="15" t="n">
        <f aca="false">IF($J14="","",IF($V14&lt;&gt;"",MIN($V14,AsOf),AsOf)-$J14)</f>
        <v>1540</v>
      </c>
      <c r="L14" s="14" t="n">
        <v>20</v>
      </c>
      <c r="M14" s="14" t="s">
        <v>68</v>
      </c>
      <c r="N14" s="16" t="n">
        <v>44761</v>
      </c>
      <c r="O14" s="16" t="n">
        <v>44780</v>
      </c>
      <c r="P14" s="17" t="n">
        <v>0.91</v>
      </c>
      <c r="Q14" s="16" t="n">
        <v>44787</v>
      </c>
      <c r="R14" s="16" t="n">
        <v>44788</v>
      </c>
      <c r="S14" s="16" t="n">
        <v>44843</v>
      </c>
      <c r="T14" s="14"/>
      <c r="U14" s="16"/>
      <c r="V14" s="18" t="str">
        <f aca="false">IF($A14="","",IFERROR(IF(INDEX(Leavers!$E$2:$E$301,MATCH($A14,Leavers!$A$2:$A$301,0))="","",INDEX(Leavers!$E$2:$E$301,MATCH($A14,Leavers!$A$2:$A$301,0))),""))</f>
        <v/>
      </c>
      <c r="W14" s="18" t="n">
        <f aca="false">IF($A14="","",IF(COUNTIF('Conversation log'!$B$2:$B$1001,$A14)=0,"",_xlfn.MAXIFS('Conversation log'!$A$2:$A$1001,'Conversation log'!$B$2:$B$1001,$A14)))</f>
        <v>46292</v>
      </c>
      <c r="X14" s="14"/>
    </row>
    <row r="15" customFormat="false" ht="15" hidden="false" customHeight="false" outlineLevel="0" collapsed="false">
      <c r="A15" s="14" t="s">
        <v>112</v>
      </c>
      <c r="B15" s="14" t="s">
        <v>113</v>
      </c>
      <c r="C15" s="15" t="str">
        <f aca="false">IF($J15="","",IF(AND($V15&lt;&gt;"",$V15&lt;AsOf),"Left",IF($V15&lt;&gt;"","Leaving",IF(AND($U15&lt;&gt;"",$U15&gt;=AsOf),"Unavailable",IF($T15&lt;&gt;"",$T15,IF(VALUE(LEFT($D15,1))&gt;=3,"Live","Onboarding"))))))</f>
        <v>Live</v>
      </c>
      <c r="D15" s="15" t="str">
        <f aca="false">IF($J15="","",IF($S15&lt;&gt;"","5. Veteran",IF($R15&lt;&gt;"",IF($K15&gt;=DayVetReview,"4. Veteran review due","3. Newcomer"),IF($O15&lt;&gt;"","2. Shadowing","1. Training"))))</f>
        <v>5. Veteran</v>
      </c>
      <c r="E15" s="15" t="str">
        <f aca="false">IF(OR($J15="",$C15="Left",$C15="Leaving"),"",IF(AND($O15="",$K15&gt;DayAbandon),"Gate: training not done by day "&amp;DayAbandon,IF(AND($N15="",$K15&gt;DayTools),"Behind: tools not set up (day "&amp;DayTools&amp;")",IF(AND($O15="",$K15&gt;DayTraining),"Behind: training (day "&amp;DayTraining&amp;")",IF(AND($Q15="",$K15&gt;DayShadowing),"Behind: shadowing (day "&amp;DayShadowing&amp;")",IF(AND($R15="",$K15&gt;DayLive),"Behind: not live yet (day "&amp;DayLive&amp;")",IF(AND(LEFT($D15,1)="3",IF($W15="",TRUE(),AsOf-$W15&gt;NewcomerGap)),"Newcomer: no 1:1 in "&amp;NewcomerGap&amp;"+ days","")))))))</f>
        <v/>
      </c>
      <c r="F15" s="14" t="s">
        <v>95</v>
      </c>
      <c r="G15" s="14" t="s">
        <v>72</v>
      </c>
      <c r="H15" s="14" t="s">
        <v>114</v>
      </c>
      <c r="I15" s="14" t="s">
        <v>63</v>
      </c>
      <c r="J15" s="16" t="n">
        <v>44776</v>
      </c>
      <c r="K15" s="15" t="n">
        <f aca="false">IF($J15="","",IF($V15&lt;&gt;"",MIN($V15,AsOf),AsOf)-$J15)</f>
        <v>1519</v>
      </c>
      <c r="L15" s="14" t="n">
        <v>20</v>
      </c>
      <c r="M15" s="14" t="s">
        <v>68</v>
      </c>
      <c r="N15" s="16" t="n">
        <v>44780</v>
      </c>
      <c r="O15" s="16" t="n">
        <v>44792</v>
      </c>
      <c r="P15" s="17" t="n">
        <v>0.96</v>
      </c>
      <c r="Q15" s="16" t="n">
        <v>44815</v>
      </c>
      <c r="R15" s="16" t="n">
        <v>44819</v>
      </c>
      <c r="S15" s="16" t="n">
        <v>44861</v>
      </c>
      <c r="T15" s="14"/>
      <c r="U15" s="16"/>
      <c r="V15" s="18" t="str">
        <f aca="false">IF($A15="","",IFERROR(IF(INDEX(Leavers!$E$2:$E$301,MATCH($A15,Leavers!$A$2:$A$301,0))="","",INDEX(Leavers!$E$2:$E$301,MATCH($A15,Leavers!$A$2:$A$301,0))),""))</f>
        <v/>
      </c>
      <c r="W15" s="18" t="n">
        <f aca="false">IF($A15="","",IF(COUNTIF('Conversation log'!$B$2:$B$1001,$A15)=0,"",_xlfn.MAXIFS('Conversation log'!$A$2:$A$1001,'Conversation log'!$B$2:$B$1001,$A15)))</f>
        <v>46294</v>
      </c>
      <c r="X15" s="14"/>
    </row>
    <row r="16" customFormat="false" ht="15" hidden="false" customHeight="false" outlineLevel="0" collapsed="false">
      <c r="A16" s="14" t="s">
        <v>115</v>
      </c>
      <c r="B16" s="14" t="s">
        <v>116</v>
      </c>
      <c r="C16" s="15" t="str">
        <f aca="false">IF($J16="","",IF(AND($V16&lt;&gt;"",$V16&lt;AsOf),"Left",IF($V16&lt;&gt;"","Leaving",IF(AND($U16&lt;&gt;"",$U16&gt;=AsOf),"Unavailable",IF($T16&lt;&gt;"",$T16,IF(VALUE(LEFT($D16,1))&gt;=3,"Live","Onboarding"))))))</f>
        <v>Left</v>
      </c>
      <c r="D16" s="15" t="str">
        <f aca="false">IF($J16="","",IF($S16&lt;&gt;"","5. Veteran",IF($R16&lt;&gt;"",IF($K16&gt;=DayVetReview,"4. Veteran review due","3. Newcomer"),IF($O16&lt;&gt;"","2. Shadowing","1. Training"))))</f>
        <v>5. Veteran</v>
      </c>
      <c r="E16" s="15" t="str">
        <f aca="false">IF(OR($J16="",$C16="Left",$C16="Leaving"),"",IF(AND($O16="",$K16&gt;DayAbandon),"Gate: training not done by day "&amp;DayAbandon,IF(AND($N16="",$K16&gt;DayTools),"Behind: tools not set up (day "&amp;DayTools&amp;")",IF(AND($O16="",$K16&gt;DayTraining),"Behind: training (day "&amp;DayTraining&amp;")",IF(AND($Q16="",$K16&gt;DayShadowing),"Behind: shadowing (day "&amp;DayShadowing&amp;")",IF(AND($R16="",$K16&gt;DayLive),"Behind: not live yet (day "&amp;DayLive&amp;")",IF(AND(LEFT($D16,1)="3",IF($W16="",TRUE(),AsOf-$W16&gt;NewcomerGap)),"Newcomer: no 1:1 in "&amp;NewcomerGap&amp;"+ days","")))))))</f>
        <v/>
      </c>
      <c r="F16" s="14" t="s">
        <v>95</v>
      </c>
      <c r="G16" s="14" t="s">
        <v>72</v>
      </c>
      <c r="H16" s="14" t="s">
        <v>108</v>
      </c>
      <c r="I16" s="14" t="s">
        <v>63</v>
      </c>
      <c r="J16" s="16" t="n">
        <v>44781</v>
      </c>
      <c r="K16" s="15" t="n">
        <f aca="false">IF($J16="","",IF($V16&lt;&gt;"",MIN($V16,AsOf),AsOf)-$J16)</f>
        <v>1386</v>
      </c>
      <c r="L16" s="14" t="n">
        <v>20</v>
      </c>
      <c r="M16" s="14" t="s">
        <v>68</v>
      </c>
      <c r="N16" s="16" t="n">
        <v>44787</v>
      </c>
      <c r="O16" s="16" t="n">
        <v>44807</v>
      </c>
      <c r="P16" s="17" t="n">
        <v>1</v>
      </c>
      <c r="Q16" s="16" t="n">
        <v>44814</v>
      </c>
      <c r="R16" s="16" t="n">
        <v>44815</v>
      </c>
      <c r="S16" s="16" t="n">
        <v>44870</v>
      </c>
      <c r="T16" s="14"/>
      <c r="U16" s="16"/>
      <c r="V16" s="18" t="n">
        <f aca="false">IF($A16="","",IFERROR(IF(INDEX(Leavers!$E$2:$E$301,MATCH($A16,Leavers!$A$2:$A$301,0))="","",INDEX(Leavers!$E$2:$E$301,MATCH($A16,Leavers!$A$2:$A$301,0))),""))</f>
        <v>46167</v>
      </c>
      <c r="W16" s="18" t="str">
        <f aca="false">IF($A16="","",IF(COUNTIF('Conversation log'!$B$2:$B$1001,$A16)=0,"",_xlfn.MAXIFS('Conversation log'!$A$2:$A$1001,'Conversation log'!$B$2:$B$1001,$A16)))</f>
        <v/>
      </c>
      <c r="X16" s="14"/>
    </row>
    <row r="17" customFormat="false" ht="15" hidden="false" customHeight="false" outlineLevel="0" collapsed="false">
      <c r="A17" s="14" t="s">
        <v>117</v>
      </c>
      <c r="B17" s="14" t="s">
        <v>118</v>
      </c>
      <c r="C17" s="15" t="str">
        <f aca="false">IF($J17="","",IF(AND($V17&lt;&gt;"",$V17&lt;AsOf),"Left",IF($V17&lt;&gt;"","Leaving",IF(AND($U17&lt;&gt;"",$U17&gt;=AsOf),"Unavailable",IF($T17&lt;&gt;"",$T17,IF(VALUE(LEFT($D17,1))&gt;=3,"Live","Onboarding"))))))</f>
        <v>Live</v>
      </c>
      <c r="D17" s="15" t="str">
        <f aca="false">IF($J17="","",IF($S17&lt;&gt;"","5. Veteran",IF($R17&lt;&gt;"",IF($K17&gt;=DayVetReview,"4. Veteran review due","3. Newcomer"),IF($O17&lt;&gt;"","2. Shadowing","1. Training"))))</f>
        <v>5. Veteran</v>
      </c>
      <c r="E17" s="15" t="str">
        <f aca="false">IF(OR($J17="",$C17="Left",$C17="Leaving"),"",IF(AND($O17="",$K17&gt;DayAbandon),"Gate: training not done by day "&amp;DayAbandon,IF(AND($N17="",$K17&gt;DayTools),"Behind: tools not set up (day "&amp;DayTools&amp;")",IF(AND($O17="",$K17&gt;DayTraining),"Behind: training (day "&amp;DayTraining&amp;")",IF(AND($Q17="",$K17&gt;DayShadowing),"Behind: shadowing (day "&amp;DayShadowing&amp;")",IF(AND($R17="",$K17&gt;DayLive),"Behind: not live yet (day "&amp;DayLive&amp;")",IF(AND(LEFT($D17,1)="3",IF($W17="",TRUE(),AsOf-$W17&gt;NewcomerGap)),"Newcomer: no 1:1 in "&amp;NewcomerGap&amp;"+ days","")))))))</f>
        <v/>
      </c>
      <c r="F17" s="14" t="s">
        <v>71</v>
      </c>
      <c r="G17" s="14" t="s">
        <v>82</v>
      </c>
      <c r="H17" s="14" t="s">
        <v>73</v>
      </c>
      <c r="I17" s="14" t="s">
        <v>74</v>
      </c>
      <c r="J17" s="16" t="n">
        <v>44795</v>
      </c>
      <c r="K17" s="15" t="n">
        <f aca="false">IF($J17="","",IF($V17&lt;&gt;"",MIN($V17,AsOf),AsOf)-$J17)</f>
        <v>1500</v>
      </c>
      <c r="L17" s="14" t="n">
        <v>10</v>
      </c>
      <c r="M17" s="14" t="s">
        <v>68</v>
      </c>
      <c r="N17" s="16" t="n">
        <v>44799</v>
      </c>
      <c r="O17" s="16" t="n">
        <v>44809</v>
      </c>
      <c r="P17" s="17" t="n">
        <v>0.91</v>
      </c>
      <c r="Q17" s="16" t="n">
        <v>44833</v>
      </c>
      <c r="R17" s="16" t="n">
        <v>44835</v>
      </c>
      <c r="S17" s="16" t="n">
        <v>44882</v>
      </c>
      <c r="T17" s="14"/>
      <c r="U17" s="16"/>
      <c r="V17" s="18" t="str">
        <f aca="false">IF($A17="","",IFERROR(IF(INDEX(Leavers!$E$2:$E$301,MATCH($A17,Leavers!$A$2:$A$301,0))="","",INDEX(Leavers!$E$2:$E$301,MATCH($A17,Leavers!$A$2:$A$301,0))),""))</f>
        <v/>
      </c>
      <c r="W17" s="18" t="n">
        <f aca="false">IF($A17="","",IF(COUNTIF('Conversation log'!$B$2:$B$1001,$A17)=0,"",_xlfn.MAXIFS('Conversation log'!$A$2:$A$1001,'Conversation log'!$B$2:$B$1001,$A17)))</f>
        <v>46290</v>
      </c>
      <c r="X17" s="14"/>
    </row>
    <row r="18" customFormat="false" ht="15" hidden="false" customHeight="false" outlineLevel="0" collapsed="false">
      <c r="A18" s="14" t="s">
        <v>119</v>
      </c>
      <c r="B18" s="14" t="s">
        <v>84</v>
      </c>
      <c r="C18" s="15" t="str">
        <f aca="false">IF($J18="","",IF(AND($V18&lt;&gt;"",$V18&lt;AsOf),"Left",IF($V18&lt;&gt;"","Leaving",IF(AND($U18&lt;&gt;"",$U18&gt;=AsOf),"Unavailable",IF($T18&lt;&gt;"",$T18,IF(VALUE(LEFT($D18,1))&gt;=3,"Live","Onboarding"))))))</f>
        <v>Live</v>
      </c>
      <c r="D18" s="15" t="str">
        <f aca="false">IF($J18="","",IF($S18&lt;&gt;"","5. Veteran",IF($R18&lt;&gt;"",IF($K18&gt;=DayVetReview,"4. Veteran review due","3. Newcomer"),IF($O18&lt;&gt;"","2. Shadowing","1. Training"))))</f>
        <v>5. Veteran</v>
      </c>
      <c r="E18" s="15" t="str">
        <f aca="false">IF(OR($J18="",$C18="Left",$C18="Leaving"),"",IF(AND($O18="",$K18&gt;DayAbandon),"Gate: training not done by day "&amp;DayAbandon,IF(AND($N18="",$K18&gt;DayTools),"Behind: tools not set up (day "&amp;DayTools&amp;")",IF(AND($O18="",$K18&gt;DayTraining),"Behind: training (day "&amp;DayTraining&amp;")",IF(AND($Q18="",$K18&gt;DayShadowing),"Behind: shadowing (day "&amp;DayShadowing&amp;")",IF(AND($R18="",$K18&gt;DayLive),"Behind: not live yet (day "&amp;DayLive&amp;")",IF(AND(LEFT($D18,1)="3",IF($W18="",TRUE(),AsOf-$W18&gt;NewcomerGap)),"Newcomer: no 1:1 in "&amp;NewcomerGap&amp;"+ days","")))))))</f>
        <v/>
      </c>
      <c r="F18" s="14" t="s">
        <v>64</v>
      </c>
      <c r="G18" s="14" t="s">
        <v>65</v>
      </c>
      <c r="H18" s="14" t="s">
        <v>77</v>
      </c>
      <c r="I18" s="14" t="s">
        <v>67</v>
      </c>
      <c r="J18" s="16" t="n">
        <v>44797</v>
      </c>
      <c r="K18" s="15" t="n">
        <f aca="false">IF($J18="","",IF($V18&lt;&gt;"",MIN($V18,AsOf),AsOf)-$J18)</f>
        <v>1498</v>
      </c>
      <c r="L18" s="14" t="n">
        <v>30</v>
      </c>
      <c r="M18" s="14" t="s">
        <v>68</v>
      </c>
      <c r="N18" s="16" t="n">
        <v>44800</v>
      </c>
      <c r="O18" s="16" t="n">
        <v>44811</v>
      </c>
      <c r="P18" s="17" t="n">
        <v>1</v>
      </c>
      <c r="Q18" s="16" t="n">
        <v>44827</v>
      </c>
      <c r="R18" s="16" t="n">
        <v>44830</v>
      </c>
      <c r="S18" s="16" t="n">
        <v>44885</v>
      </c>
      <c r="T18" s="14"/>
      <c r="U18" s="16"/>
      <c r="V18" s="18" t="str">
        <f aca="false">IF($A18="","",IFERROR(IF(INDEX(Leavers!$E$2:$E$301,MATCH($A18,Leavers!$A$2:$A$301,0))="","",INDEX(Leavers!$E$2:$E$301,MATCH($A18,Leavers!$A$2:$A$301,0))),""))</f>
        <v/>
      </c>
      <c r="W18" s="18" t="str">
        <f aca="false">IF($A18="","",IF(COUNTIF('Conversation log'!$B$2:$B$1001,$A18)=0,"",_xlfn.MAXIFS('Conversation log'!$A$2:$A$1001,'Conversation log'!$B$2:$B$1001,$A18)))</f>
        <v/>
      </c>
      <c r="X18" s="14"/>
    </row>
    <row r="19" customFormat="false" ht="15" hidden="false" customHeight="false" outlineLevel="0" collapsed="false">
      <c r="A19" s="14" t="s">
        <v>120</v>
      </c>
      <c r="B19" s="14" t="s">
        <v>121</v>
      </c>
      <c r="C19" s="15" t="str">
        <f aca="false">IF($J19="","",IF(AND($V19&lt;&gt;"",$V19&lt;AsOf),"Left",IF($V19&lt;&gt;"","Leaving",IF(AND($U19&lt;&gt;"",$U19&gt;=AsOf),"Unavailable",IF($T19&lt;&gt;"",$T19,IF(VALUE(LEFT($D19,1))&gt;=3,"Live","Onboarding"))))))</f>
        <v>Left</v>
      </c>
      <c r="D19" s="15" t="str">
        <f aca="false">IF($J19="","",IF($S19&lt;&gt;"","5. Veteran",IF($R19&lt;&gt;"",IF($K19&gt;=DayVetReview,"4. Veteran review due","3. Newcomer"),IF($O19&lt;&gt;"","2. Shadowing","1. Training"))))</f>
        <v>5. Veteran</v>
      </c>
      <c r="E19" s="15" t="str">
        <f aca="false">IF(OR($J19="",$C19="Left",$C19="Leaving"),"",IF(AND($O19="",$K19&gt;DayAbandon),"Gate: training not done by day "&amp;DayAbandon,IF(AND($N19="",$K19&gt;DayTools),"Behind: tools not set up (day "&amp;DayTools&amp;")",IF(AND($O19="",$K19&gt;DayTraining),"Behind: training (day "&amp;DayTraining&amp;")",IF(AND($Q19="",$K19&gt;DayShadowing),"Behind: shadowing (day "&amp;DayShadowing&amp;")",IF(AND($R19="",$K19&gt;DayLive),"Behind: not live yet (day "&amp;DayLive&amp;")",IF(AND(LEFT($D19,1)="3",IF($W19="",TRUE(),AsOf-$W19&gt;NewcomerGap)),"Newcomer: no 1:1 in "&amp;NewcomerGap&amp;"+ days","")))))))</f>
        <v/>
      </c>
      <c r="F19" s="14" t="s">
        <v>81</v>
      </c>
      <c r="G19" s="14" t="s">
        <v>72</v>
      </c>
      <c r="H19" s="14" t="s">
        <v>100</v>
      </c>
      <c r="I19" s="14" t="s">
        <v>84</v>
      </c>
      <c r="J19" s="16" t="n">
        <v>44797</v>
      </c>
      <c r="K19" s="15" t="n">
        <f aca="false">IF($J19="","",IF($V19&lt;&gt;"",MIN($V19,AsOf),AsOf)-$J19)</f>
        <v>908</v>
      </c>
      <c r="L19" s="14" t="n">
        <v>20</v>
      </c>
      <c r="M19" s="14" t="s">
        <v>85</v>
      </c>
      <c r="N19" s="16" t="n">
        <v>44802</v>
      </c>
      <c r="O19" s="16" t="n">
        <v>44818</v>
      </c>
      <c r="P19" s="17" t="n">
        <v>0.76</v>
      </c>
      <c r="Q19" s="16" t="n">
        <v>44835</v>
      </c>
      <c r="R19" s="16" t="n">
        <v>44836</v>
      </c>
      <c r="S19" s="16" t="n">
        <v>44903</v>
      </c>
      <c r="T19" s="14"/>
      <c r="U19" s="16"/>
      <c r="V19" s="18" t="n">
        <f aca="false">IF($A19="","",IFERROR(IF(INDEX(Leavers!$E$2:$E$301,MATCH($A19,Leavers!$A$2:$A$301,0))="","",INDEX(Leavers!$E$2:$E$301,MATCH($A19,Leavers!$A$2:$A$301,0))),""))</f>
        <v>45705</v>
      </c>
      <c r="W19" s="18" t="str">
        <f aca="false">IF($A19="","",IF(COUNTIF('Conversation log'!$B$2:$B$1001,$A19)=0,"",_xlfn.MAXIFS('Conversation log'!$A$2:$A$1001,'Conversation log'!$B$2:$B$1001,$A19)))</f>
        <v/>
      </c>
      <c r="X19" s="14"/>
    </row>
    <row r="20" customFormat="false" ht="15" hidden="false" customHeight="false" outlineLevel="0" collapsed="false">
      <c r="A20" s="14" t="s">
        <v>122</v>
      </c>
      <c r="B20" s="14" t="s">
        <v>123</v>
      </c>
      <c r="C20" s="15" t="str">
        <f aca="false">IF($J20="","",IF(AND($V20&lt;&gt;"",$V20&lt;AsOf),"Left",IF($V20&lt;&gt;"","Leaving",IF(AND($U20&lt;&gt;"",$U20&gt;=AsOf),"Unavailable",IF($T20&lt;&gt;"",$T20,IF(VALUE(LEFT($D20,1))&gt;=3,"Live","Onboarding"))))))</f>
        <v>Left</v>
      </c>
      <c r="D20" s="15" t="str">
        <f aca="false">IF($J20="","",IF($S20&lt;&gt;"","5. Veteran",IF($R20&lt;&gt;"",IF($K20&gt;=DayVetReview,"4. Veteran review due","3. Newcomer"),IF($O20&lt;&gt;"","2. Shadowing","1. Training"))))</f>
        <v>5. Veteran</v>
      </c>
      <c r="E20" s="15" t="str">
        <f aca="false">IF(OR($J20="",$C20="Left",$C20="Leaving"),"",IF(AND($O20="",$K20&gt;DayAbandon),"Gate: training not done by day "&amp;DayAbandon,IF(AND($N20="",$K20&gt;DayTools),"Behind: tools not set up (day "&amp;DayTools&amp;")",IF(AND($O20="",$K20&gt;DayTraining),"Behind: training (day "&amp;DayTraining&amp;")",IF(AND($Q20="",$K20&gt;DayShadowing),"Behind: shadowing (day "&amp;DayShadowing&amp;")",IF(AND($R20="",$K20&gt;DayLive),"Behind: not live yet (day "&amp;DayLive&amp;")",IF(AND(LEFT($D20,1)="3",IF($W20="",TRUE(),AsOf-$W20&gt;NewcomerGap)),"Newcomer: no 1:1 in "&amp;NewcomerGap&amp;"+ days","")))))))</f>
        <v/>
      </c>
      <c r="F20" s="14" t="s">
        <v>81</v>
      </c>
      <c r="G20" s="14" t="s">
        <v>82</v>
      </c>
      <c r="H20" s="14" t="s">
        <v>108</v>
      </c>
      <c r="I20" s="14" t="s">
        <v>84</v>
      </c>
      <c r="J20" s="16" t="n">
        <v>44824</v>
      </c>
      <c r="K20" s="15" t="n">
        <f aca="false">IF($J20="","",IF($V20&lt;&gt;"",MIN($V20,AsOf),AsOf)-$J20)</f>
        <v>1378</v>
      </c>
      <c r="L20" s="14" t="n">
        <v>20</v>
      </c>
      <c r="M20" s="14" t="s">
        <v>68</v>
      </c>
      <c r="N20" s="16" t="n">
        <v>44832</v>
      </c>
      <c r="O20" s="16" t="n">
        <v>44844</v>
      </c>
      <c r="P20" s="17" t="n">
        <v>0.94</v>
      </c>
      <c r="Q20" s="16" t="n">
        <v>44858</v>
      </c>
      <c r="R20" s="16" t="n">
        <v>44860</v>
      </c>
      <c r="S20" s="16" t="n">
        <v>44911</v>
      </c>
      <c r="T20" s="14"/>
      <c r="U20" s="16"/>
      <c r="V20" s="18" t="n">
        <f aca="false">IF($A20="","",IFERROR(IF(INDEX(Leavers!$E$2:$E$301,MATCH($A20,Leavers!$A$2:$A$301,0))="","",INDEX(Leavers!$E$2:$E$301,MATCH($A20,Leavers!$A$2:$A$301,0))),""))</f>
        <v>46202</v>
      </c>
      <c r="W20" s="18" t="str">
        <f aca="false">IF($A20="","",IF(COUNTIF('Conversation log'!$B$2:$B$1001,$A20)=0,"",_xlfn.MAXIFS('Conversation log'!$A$2:$A$1001,'Conversation log'!$B$2:$B$1001,$A20)))</f>
        <v/>
      </c>
      <c r="X20" s="14"/>
    </row>
    <row r="21" customFormat="false" ht="15" hidden="false" customHeight="false" outlineLevel="0" collapsed="false">
      <c r="A21" s="14" t="s">
        <v>124</v>
      </c>
      <c r="B21" s="14" t="s">
        <v>125</v>
      </c>
      <c r="C21" s="15" t="str">
        <f aca="false">IF($J21="","",IF(AND($V21&lt;&gt;"",$V21&lt;AsOf),"Left",IF($V21&lt;&gt;"","Leaving",IF(AND($U21&lt;&gt;"",$U21&gt;=AsOf),"Unavailable",IF($T21&lt;&gt;"",$T21,IF(VALUE(LEFT($D21,1))&gt;=3,"Live","Onboarding"))))))</f>
        <v>Live</v>
      </c>
      <c r="D21" s="15" t="str">
        <f aca="false">IF($J21="","",IF($S21&lt;&gt;"","5. Veteran",IF($R21&lt;&gt;"",IF($K21&gt;=DayVetReview,"4. Veteran review due","3. Newcomer"),IF($O21&lt;&gt;"","2. Shadowing","1. Training"))))</f>
        <v>5. Veteran</v>
      </c>
      <c r="E21" s="15" t="str">
        <f aca="false">IF(OR($J21="",$C21="Left",$C21="Leaving"),"",IF(AND($O21="",$K21&gt;DayAbandon),"Gate: training not done by day "&amp;DayAbandon,IF(AND($N21="",$K21&gt;DayTools),"Behind: tools not set up (day "&amp;DayTools&amp;")",IF(AND($O21="",$K21&gt;DayTraining),"Behind: training (day "&amp;DayTraining&amp;")",IF(AND($Q21="",$K21&gt;DayShadowing),"Behind: shadowing (day "&amp;DayShadowing&amp;")",IF(AND($R21="",$K21&gt;DayLive),"Behind: not live yet (day "&amp;DayLive&amp;")",IF(AND(LEFT($D21,1)="3",IF($W21="",TRUE(),AsOf-$W21&gt;NewcomerGap)),"Newcomer: no 1:1 in "&amp;NewcomerGap&amp;"+ days","")))))))</f>
        <v/>
      </c>
      <c r="F21" s="14" t="s">
        <v>81</v>
      </c>
      <c r="G21" s="14" t="s">
        <v>82</v>
      </c>
      <c r="H21" s="14" t="s">
        <v>92</v>
      </c>
      <c r="I21" s="14" t="s">
        <v>84</v>
      </c>
      <c r="J21" s="16" t="n">
        <v>44876</v>
      </c>
      <c r="K21" s="15" t="n">
        <f aca="false">IF($J21="","",IF($V21&lt;&gt;"",MIN($V21,AsOf),AsOf)-$J21)</f>
        <v>1419</v>
      </c>
      <c r="L21" s="14" t="n">
        <v>20</v>
      </c>
      <c r="M21" s="14" t="s">
        <v>78</v>
      </c>
      <c r="N21" s="16" t="n">
        <v>44881</v>
      </c>
      <c r="O21" s="16" t="n">
        <v>44888</v>
      </c>
      <c r="P21" s="17" t="n">
        <v>0.81</v>
      </c>
      <c r="Q21" s="16" t="n">
        <v>44915</v>
      </c>
      <c r="R21" s="16" t="n">
        <v>44920</v>
      </c>
      <c r="S21" s="16" t="n">
        <v>44960</v>
      </c>
      <c r="T21" s="14"/>
      <c r="U21" s="16"/>
      <c r="V21" s="18" t="str">
        <f aca="false">IF($A21="","",IFERROR(IF(INDEX(Leavers!$E$2:$E$301,MATCH($A21,Leavers!$A$2:$A$301,0))="","",INDEX(Leavers!$E$2:$E$301,MATCH($A21,Leavers!$A$2:$A$301,0))),""))</f>
        <v/>
      </c>
      <c r="W21" s="18" t="n">
        <f aca="false">IF($A21="","",IF(COUNTIF('Conversation log'!$B$2:$B$1001,$A21)=0,"",_xlfn.MAXIFS('Conversation log'!$A$2:$A$1001,'Conversation log'!$B$2:$B$1001,$A21)))</f>
        <v>46295</v>
      </c>
      <c r="X21" s="14"/>
    </row>
    <row r="22" customFormat="false" ht="15" hidden="false" customHeight="false" outlineLevel="0" collapsed="false">
      <c r="A22" s="14" t="s">
        <v>126</v>
      </c>
      <c r="B22" s="14" t="s">
        <v>127</v>
      </c>
      <c r="C22" s="15" t="str">
        <f aca="false">IF($J22="","",IF(AND($V22&lt;&gt;"",$V22&lt;AsOf),"Left",IF($V22&lt;&gt;"","Leaving",IF(AND($U22&lt;&gt;"",$U22&gt;=AsOf),"Unavailable",IF($T22&lt;&gt;"",$T22,IF(VALUE(LEFT($D22,1))&gt;=3,"Live","Onboarding"))))))</f>
        <v>Left</v>
      </c>
      <c r="D22" s="15" t="str">
        <f aca="false">IF($J22="","",IF($S22&lt;&gt;"","5. Veteran",IF($R22&lt;&gt;"",IF($K22&gt;=DayVetReview,"4. Veteran review due","3. Newcomer"),IF($O22&lt;&gt;"","2. Shadowing","1. Training"))))</f>
        <v>5. Veteran</v>
      </c>
      <c r="E22" s="15" t="str">
        <f aca="false">IF(OR($J22="",$C22="Left",$C22="Leaving"),"",IF(AND($O22="",$K22&gt;DayAbandon),"Gate: training not done by day "&amp;DayAbandon,IF(AND($N22="",$K22&gt;DayTools),"Behind: tools not set up (day "&amp;DayTools&amp;")",IF(AND($O22="",$K22&gt;DayTraining),"Behind: training (day "&amp;DayTraining&amp;")",IF(AND($Q22="",$K22&gt;DayShadowing),"Behind: shadowing (day "&amp;DayShadowing&amp;")",IF(AND($R22="",$K22&gt;DayLive),"Behind: not live yet (day "&amp;DayLive&amp;")",IF(AND(LEFT($D22,1)="3",IF($W22="",TRUE(),AsOf-$W22&gt;NewcomerGap)),"Newcomer: no 1:1 in "&amp;NewcomerGap&amp;"+ days","")))))))</f>
        <v/>
      </c>
      <c r="F22" s="14" t="s">
        <v>81</v>
      </c>
      <c r="G22" s="14" t="s">
        <v>72</v>
      </c>
      <c r="H22" s="14" t="s">
        <v>66</v>
      </c>
      <c r="I22" s="14" t="s">
        <v>84</v>
      </c>
      <c r="J22" s="16" t="n">
        <v>44887</v>
      </c>
      <c r="K22" s="15" t="n">
        <f aca="false">IF($J22="","",IF($V22&lt;&gt;"",MIN($V22,AsOf),AsOf)-$J22)</f>
        <v>720</v>
      </c>
      <c r="L22" s="14" t="n">
        <v>15</v>
      </c>
      <c r="M22" s="14" t="s">
        <v>68</v>
      </c>
      <c r="N22" s="16" t="n">
        <v>44895</v>
      </c>
      <c r="O22" s="16" t="n">
        <v>44904</v>
      </c>
      <c r="P22" s="17" t="n">
        <v>1</v>
      </c>
      <c r="Q22" s="16" t="n">
        <v>44928</v>
      </c>
      <c r="R22" s="16" t="n">
        <v>44930</v>
      </c>
      <c r="S22" s="16" t="n">
        <v>44977</v>
      </c>
      <c r="T22" s="14"/>
      <c r="U22" s="16"/>
      <c r="V22" s="18" t="n">
        <f aca="false">IF($A22="","",IFERROR(IF(INDEX(Leavers!$E$2:$E$301,MATCH($A22,Leavers!$A$2:$A$301,0))="","",INDEX(Leavers!$E$2:$E$301,MATCH($A22,Leavers!$A$2:$A$301,0))),""))</f>
        <v>45607</v>
      </c>
      <c r="W22" s="18" t="str">
        <f aca="false">IF($A22="","",IF(COUNTIF('Conversation log'!$B$2:$B$1001,$A22)=0,"",_xlfn.MAXIFS('Conversation log'!$A$2:$A$1001,'Conversation log'!$B$2:$B$1001,$A22)))</f>
        <v/>
      </c>
      <c r="X22" s="14"/>
    </row>
    <row r="23" customFormat="false" ht="15" hidden="false" customHeight="false" outlineLevel="0" collapsed="false">
      <c r="A23" s="14" t="s">
        <v>128</v>
      </c>
      <c r="B23" s="14" t="s">
        <v>129</v>
      </c>
      <c r="C23" s="15" t="str">
        <f aca="false">IF($J23="","",IF(AND($V23&lt;&gt;"",$V23&lt;AsOf),"Left",IF($V23&lt;&gt;"","Leaving",IF(AND($U23&lt;&gt;"",$U23&gt;=AsOf),"Unavailable",IF($T23&lt;&gt;"",$T23,IF(VALUE(LEFT($D23,1))&gt;=3,"Live","Onboarding"))))))</f>
        <v>Live</v>
      </c>
      <c r="D23" s="15" t="str">
        <f aca="false">IF($J23="","",IF($S23&lt;&gt;"","5. Veteran",IF($R23&lt;&gt;"",IF($K23&gt;=DayVetReview,"4. Veteran review due","3. Newcomer"),IF($O23&lt;&gt;"","2. Shadowing","1. Training"))))</f>
        <v>5. Veteran</v>
      </c>
      <c r="E23" s="15" t="str">
        <f aca="false">IF(OR($J23="",$C23="Left",$C23="Leaving"),"",IF(AND($O23="",$K23&gt;DayAbandon),"Gate: training not done by day "&amp;DayAbandon,IF(AND($N23="",$K23&gt;DayTools),"Behind: tools not set up (day "&amp;DayTools&amp;")",IF(AND($O23="",$K23&gt;DayTraining),"Behind: training (day "&amp;DayTraining&amp;")",IF(AND($Q23="",$K23&gt;DayShadowing),"Behind: shadowing (day "&amp;DayShadowing&amp;")",IF(AND($R23="",$K23&gt;DayLive),"Behind: not live yet (day "&amp;DayLive&amp;")",IF(AND(LEFT($D23,1)="3",IF($W23="",TRUE(),AsOf-$W23&gt;NewcomerGap)),"Newcomer: no 1:1 in "&amp;NewcomerGap&amp;"+ days","")))))))</f>
        <v/>
      </c>
      <c r="F23" s="14" t="s">
        <v>71</v>
      </c>
      <c r="G23" s="14" t="s">
        <v>72</v>
      </c>
      <c r="H23" s="14" t="s">
        <v>92</v>
      </c>
      <c r="I23" s="14" t="s">
        <v>74</v>
      </c>
      <c r="J23" s="16" t="n">
        <v>44929</v>
      </c>
      <c r="K23" s="15" t="n">
        <f aca="false">IF($J23="","",IF($V23&lt;&gt;"",MIN($V23,AsOf),AsOf)-$J23)</f>
        <v>1366</v>
      </c>
      <c r="L23" s="14" t="n">
        <v>20</v>
      </c>
      <c r="M23" s="14" t="s">
        <v>68</v>
      </c>
      <c r="N23" s="16" t="n">
        <v>44938</v>
      </c>
      <c r="O23" s="16" t="n">
        <v>44947</v>
      </c>
      <c r="P23" s="17" t="n">
        <v>0.9</v>
      </c>
      <c r="Q23" s="16" t="n">
        <v>44963</v>
      </c>
      <c r="R23" s="16" t="n">
        <v>44967</v>
      </c>
      <c r="S23" s="16" t="n">
        <v>45022</v>
      </c>
      <c r="T23" s="14"/>
      <c r="U23" s="16"/>
      <c r="V23" s="18" t="str">
        <f aca="false">IF($A23="","",IFERROR(IF(INDEX(Leavers!$E$2:$E$301,MATCH($A23,Leavers!$A$2:$A$301,0))="","",INDEX(Leavers!$E$2:$E$301,MATCH($A23,Leavers!$A$2:$A$301,0))),""))</f>
        <v/>
      </c>
      <c r="W23" s="18" t="n">
        <f aca="false">IF($A23="","",IF(COUNTIF('Conversation log'!$B$2:$B$1001,$A23)=0,"",_xlfn.MAXIFS('Conversation log'!$A$2:$A$1001,'Conversation log'!$B$2:$B$1001,$A23)))</f>
        <v>46293</v>
      </c>
      <c r="X23" s="14"/>
    </row>
    <row r="24" customFormat="false" ht="15" hidden="false" customHeight="false" outlineLevel="0" collapsed="false">
      <c r="A24" s="14" t="s">
        <v>130</v>
      </c>
      <c r="B24" s="14" t="s">
        <v>131</v>
      </c>
      <c r="C24" s="15" t="str">
        <f aca="false">IF($J24="","",IF(AND($V24&lt;&gt;"",$V24&lt;AsOf),"Left",IF($V24&lt;&gt;"","Leaving",IF(AND($U24&lt;&gt;"",$U24&gt;=AsOf),"Unavailable",IF($T24&lt;&gt;"",$T24,IF(VALUE(LEFT($D24,1))&gt;=3,"Live","Onboarding"))))))</f>
        <v>Live</v>
      </c>
      <c r="D24" s="15" t="str">
        <f aca="false">IF($J24="","",IF($S24&lt;&gt;"","5. Veteran",IF($R24&lt;&gt;"",IF($K24&gt;=DayVetReview,"4. Veteran review due","3. Newcomer"),IF($O24&lt;&gt;"","2. Shadowing","1. Training"))))</f>
        <v>5. Veteran</v>
      </c>
      <c r="E24" s="15" t="str">
        <f aca="false">IF(OR($J24="",$C24="Left",$C24="Leaving"),"",IF(AND($O24="",$K24&gt;DayAbandon),"Gate: training not done by day "&amp;DayAbandon,IF(AND($N24="",$K24&gt;DayTools),"Behind: tools not set up (day "&amp;DayTools&amp;")",IF(AND($O24="",$K24&gt;DayTraining),"Behind: training (day "&amp;DayTraining&amp;")",IF(AND($Q24="",$K24&gt;DayShadowing),"Behind: shadowing (day "&amp;DayShadowing&amp;")",IF(AND($R24="",$K24&gt;DayLive),"Behind: not live yet (day "&amp;DayLive&amp;")",IF(AND(LEFT($D24,1)="3",IF($W24="",TRUE(),AsOf-$W24&gt;NewcomerGap)),"Newcomer: no 1:1 in "&amp;NewcomerGap&amp;"+ days","")))))))</f>
        <v/>
      </c>
      <c r="F24" s="14" t="s">
        <v>95</v>
      </c>
      <c r="G24" s="14" t="s">
        <v>72</v>
      </c>
      <c r="H24" s="14" t="s">
        <v>132</v>
      </c>
      <c r="I24" s="14" t="s">
        <v>63</v>
      </c>
      <c r="J24" s="16" t="n">
        <v>44952</v>
      </c>
      <c r="K24" s="15" t="n">
        <f aca="false">IF($J24="","",IF($V24&lt;&gt;"",MIN($V24,AsOf),AsOf)-$J24)</f>
        <v>1343</v>
      </c>
      <c r="L24" s="14" t="n">
        <v>20</v>
      </c>
      <c r="M24" s="14" t="s">
        <v>68</v>
      </c>
      <c r="N24" s="16" t="n">
        <v>44959</v>
      </c>
      <c r="O24" s="16" t="n">
        <v>44978</v>
      </c>
      <c r="P24" s="17" t="n">
        <v>0.95</v>
      </c>
      <c r="Q24" s="16" t="n">
        <v>44991</v>
      </c>
      <c r="R24" s="16" t="n">
        <v>44994</v>
      </c>
      <c r="S24" s="16" t="n">
        <v>45038</v>
      </c>
      <c r="T24" s="14"/>
      <c r="U24" s="16"/>
      <c r="V24" s="18" t="str">
        <f aca="false">IF($A24="","",IFERROR(IF(INDEX(Leavers!$E$2:$E$301,MATCH($A24,Leavers!$A$2:$A$301,0))="","",INDEX(Leavers!$E$2:$E$301,MATCH($A24,Leavers!$A$2:$A$301,0))),""))</f>
        <v/>
      </c>
      <c r="W24" s="18" t="n">
        <f aca="false">IF($A24="","",IF(COUNTIF('Conversation log'!$B$2:$B$1001,$A24)=0,"",_xlfn.MAXIFS('Conversation log'!$A$2:$A$1001,'Conversation log'!$B$2:$B$1001,$A24)))</f>
        <v>46293</v>
      </c>
      <c r="X24" s="14"/>
    </row>
    <row r="25" customFormat="false" ht="15" hidden="false" customHeight="false" outlineLevel="0" collapsed="false">
      <c r="A25" s="14" t="s">
        <v>133</v>
      </c>
      <c r="B25" s="14" t="s">
        <v>134</v>
      </c>
      <c r="C25" s="15" t="str">
        <f aca="false">IF($J25="","",IF(AND($V25&lt;&gt;"",$V25&lt;AsOf),"Left",IF($V25&lt;&gt;"","Leaving",IF(AND($U25&lt;&gt;"",$U25&gt;=AsOf),"Unavailable",IF($T25&lt;&gt;"",$T25,IF(VALUE(LEFT($D25,1))&gt;=3,"Live","Onboarding"))))))</f>
        <v>Left</v>
      </c>
      <c r="D25" s="15" t="str">
        <f aca="false">IF($J25="","",IF($S25&lt;&gt;"","5. Veteran",IF($R25&lt;&gt;"",IF($K25&gt;=DayVetReview,"4. Veteran review due","3. Newcomer"),IF($O25&lt;&gt;"","2. Shadowing","1. Training"))))</f>
        <v>5. Veteran</v>
      </c>
      <c r="E25" s="15" t="str">
        <f aca="false">IF(OR($J25="",$C25="Left",$C25="Leaving"),"",IF(AND($O25="",$K25&gt;DayAbandon),"Gate: training not done by day "&amp;DayAbandon,IF(AND($N25="",$K25&gt;DayTools),"Behind: tools not set up (day "&amp;DayTools&amp;")",IF(AND($O25="",$K25&gt;DayTraining),"Behind: training (day "&amp;DayTraining&amp;")",IF(AND($Q25="",$K25&gt;DayShadowing),"Behind: shadowing (day "&amp;DayShadowing&amp;")",IF(AND($R25="",$K25&gt;DayLive),"Behind: not live yet (day "&amp;DayLive&amp;")",IF(AND(LEFT($D25,1)="3",IF($W25="",TRUE(),AsOf-$W25&gt;NewcomerGap)),"Newcomer: no 1:1 in "&amp;NewcomerGap&amp;"+ days","")))))))</f>
        <v/>
      </c>
      <c r="F25" s="14" t="s">
        <v>71</v>
      </c>
      <c r="G25" s="14" t="s">
        <v>72</v>
      </c>
      <c r="H25" s="14" t="s">
        <v>135</v>
      </c>
      <c r="I25" s="14" t="s">
        <v>74</v>
      </c>
      <c r="J25" s="16" t="n">
        <v>44977</v>
      </c>
      <c r="K25" s="15" t="n">
        <f aca="false">IF($J25="","",IF($V25&lt;&gt;"",MIN($V25,AsOf),AsOf)-$J25)</f>
        <v>805</v>
      </c>
      <c r="L25" s="14" t="n">
        <v>20</v>
      </c>
      <c r="M25" s="14" t="s">
        <v>68</v>
      </c>
      <c r="N25" s="16" t="n">
        <v>44983</v>
      </c>
      <c r="O25" s="16" t="n">
        <v>44989</v>
      </c>
      <c r="P25" s="17" t="n">
        <v>0.94</v>
      </c>
      <c r="Q25" s="16" t="n">
        <v>45017</v>
      </c>
      <c r="R25" s="16" t="n">
        <v>45019</v>
      </c>
      <c r="S25" s="16" t="n">
        <v>45065</v>
      </c>
      <c r="T25" s="14"/>
      <c r="U25" s="16"/>
      <c r="V25" s="18" t="n">
        <f aca="false">IF($A25="","",IFERROR(IF(INDEX(Leavers!$E$2:$E$301,MATCH($A25,Leavers!$A$2:$A$301,0))="","",INDEX(Leavers!$E$2:$E$301,MATCH($A25,Leavers!$A$2:$A$301,0))),""))</f>
        <v>45782</v>
      </c>
      <c r="W25" s="18" t="str">
        <f aca="false">IF($A25="","",IF(COUNTIF('Conversation log'!$B$2:$B$1001,$A25)=0,"",_xlfn.MAXIFS('Conversation log'!$A$2:$A$1001,'Conversation log'!$B$2:$B$1001,$A25)))</f>
        <v/>
      </c>
      <c r="X25" s="14"/>
    </row>
    <row r="26" customFormat="false" ht="15" hidden="false" customHeight="false" outlineLevel="0" collapsed="false">
      <c r="A26" s="14" t="s">
        <v>136</v>
      </c>
      <c r="B26" s="14" t="s">
        <v>137</v>
      </c>
      <c r="C26" s="15" t="str">
        <f aca="false">IF($J26="","",IF(AND($V26&lt;&gt;"",$V26&lt;AsOf),"Left",IF($V26&lt;&gt;"","Leaving",IF(AND($U26&lt;&gt;"",$U26&gt;=AsOf),"Unavailable",IF($T26&lt;&gt;"",$T26,IF(VALUE(LEFT($D26,1))&gt;=3,"Live","Onboarding"))))))</f>
        <v>Left</v>
      </c>
      <c r="D26" s="15" t="str">
        <f aca="false">IF($J26="","",IF($S26&lt;&gt;"","5. Veteran",IF($R26&lt;&gt;"",IF($K26&gt;=DayVetReview,"4. Veteran review due","3. Newcomer"),IF($O26&lt;&gt;"","2. Shadowing","1. Training"))))</f>
        <v>5. Veteran</v>
      </c>
      <c r="E26" s="15" t="str">
        <f aca="false">IF(OR($J26="",$C26="Left",$C26="Leaving"),"",IF(AND($O26="",$K26&gt;DayAbandon),"Gate: training not done by day "&amp;DayAbandon,IF(AND($N26="",$K26&gt;DayTools),"Behind: tools not set up (day "&amp;DayTools&amp;")",IF(AND($O26="",$K26&gt;DayTraining),"Behind: training (day "&amp;DayTraining&amp;")",IF(AND($Q26="",$K26&gt;DayShadowing),"Behind: shadowing (day "&amp;DayShadowing&amp;")",IF(AND($R26="",$K26&gt;DayLive),"Behind: not live yet (day "&amp;DayLive&amp;")",IF(AND(LEFT($D26,1)="3",IF($W26="",TRUE(),AsOf-$W26&gt;NewcomerGap)),"Newcomer: no 1:1 in "&amp;NewcomerGap&amp;"+ days","")))))))</f>
        <v/>
      </c>
      <c r="F26" s="14" t="s">
        <v>99</v>
      </c>
      <c r="G26" s="14" t="s">
        <v>72</v>
      </c>
      <c r="H26" s="14" t="s">
        <v>135</v>
      </c>
      <c r="I26" s="14" t="s">
        <v>101</v>
      </c>
      <c r="J26" s="16" t="n">
        <v>45012</v>
      </c>
      <c r="K26" s="15" t="n">
        <f aca="false">IF($J26="","",IF($V26&lt;&gt;"",MIN($V26,AsOf),AsOf)-$J26)</f>
        <v>672</v>
      </c>
      <c r="L26" s="14" t="n">
        <v>20</v>
      </c>
      <c r="M26" s="14" t="s">
        <v>68</v>
      </c>
      <c r="N26" s="16" t="n">
        <v>45021</v>
      </c>
      <c r="O26" s="16" t="n">
        <v>45033</v>
      </c>
      <c r="P26" s="17" t="n">
        <v>0.9</v>
      </c>
      <c r="Q26" s="16" t="n">
        <v>45053</v>
      </c>
      <c r="R26" s="16" t="n">
        <v>45058</v>
      </c>
      <c r="S26" s="16" t="n">
        <v>45096</v>
      </c>
      <c r="T26" s="14"/>
      <c r="U26" s="16"/>
      <c r="V26" s="18" t="n">
        <f aca="false">IF($A26="","",IFERROR(IF(INDEX(Leavers!$E$2:$E$301,MATCH($A26,Leavers!$A$2:$A$301,0))="","",INDEX(Leavers!$E$2:$E$301,MATCH($A26,Leavers!$A$2:$A$301,0))),""))</f>
        <v>45684</v>
      </c>
      <c r="W26" s="18" t="str">
        <f aca="false">IF($A26="","",IF(COUNTIF('Conversation log'!$B$2:$B$1001,$A26)=0,"",_xlfn.MAXIFS('Conversation log'!$A$2:$A$1001,'Conversation log'!$B$2:$B$1001,$A26)))</f>
        <v/>
      </c>
      <c r="X26" s="14"/>
    </row>
    <row r="27" customFormat="false" ht="15" hidden="false" customHeight="false" outlineLevel="0" collapsed="false">
      <c r="A27" s="14" t="s">
        <v>138</v>
      </c>
      <c r="B27" s="14" t="s">
        <v>139</v>
      </c>
      <c r="C27" s="15" t="str">
        <f aca="false">IF($J27="","",IF(AND($V27&lt;&gt;"",$V27&lt;AsOf),"Left",IF($V27&lt;&gt;"","Leaving",IF(AND($U27&lt;&gt;"",$U27&gt;=AsOf),"Unavailable",IF($T27&lt;&gt;"",$T27,IF(VALUE(LEFT($D27,1))&gt;=3,"Live","Onboarding"))))))</f>
        <v>Live</v>
      </c>
      <c r="D27" s="15" t="str">
        <f aca="false">IF($J27="","",IF($S27&lt;&gt;"","5. Veteran",IF($R27&lt;&gt;"",IF($K27&gt;=DayVetReview,"4. Veteran review due","3. Newcomer"),IF($O27&lt;&gt;"","2. Shadowing","1. Training"))))</f>
        <v>5. Veteran</v>
      </c>
      <c r="E27" s="15" t="str">
        <f aca="false">IF(OR($J27="",$C27="Left",$C27="Leaving"),"",IF(AND($O27="",$K27&gt;DayAbandon),"Gate: training not done by day "&amp;DayAbandon,IF(AND($N27="",$K27&gt;DayTools),"Behind: tools not set up (day "&amp;DayTools&amp;")",IF(AND($O27="",$K27&gt;DayTraining),"Behind: training (day "&amp;DayTraining&amp;")",IF(AND($Q27="",$K27&gt;DayShadowing),"Behind: shadowing (day "&amp;DayShadowing&amp;")",IF(AND($R27="",$K27&gt;DayLive),"Behind: not live yet (day "&amp;DayLive&amp;")",IF(AND(LEFT($D27,1)="3",IF($W27="",TRUE(),AsOf-$W27&gt;NewcomerGap)),"Newcomer: no 1:1 in "&amp;NewcomerGap&amp;"+ days","")))))))</f>
        <v/>
      </c>
      <c r="F27" s="14" t="s">
        <v>95</v>
      </c>
      <c r="G27" s="14" t="s">
        <v>82</v>
      </c>
      <c r="H27" s="14" t="s">
        <v>73</v>
      </c>
      <c r="I27" s="14" t="s">
        <v>63</v>
      </c>
      <c r="J27" s="16" t="n">
        <v>45033</v>
      </c>
      <c r="K27" s="15" t="n">
        <f aca="false">IF($J27="","",IF($V27&lt;&gt;"",MIN($V27,AsOf),AsOf)-$J27)</f>
        <v>1262</v>
      </c>
      <c r="L27" s="14" t="n">
        <v>10</v>
      </c>
      <c r="M27" s="14" t="s">
        <v>78</v>
      </c>
      <c r="N27" s="16" t="n">
        <v>45036</v>
      </c>
      <c r="O27" s="16" t="n">
        <v>45058</v>
      </c>
      <c r="P27" s="17" t="n">
        <v>0.86</v>
      </c>
      <c r="Q27" s="16" t="n">
        <v>45075</v>
      </c>
      <c r="R27" s="16" t="n">
        <v>45079</v>
      </c>
      <c r="S27" s="16" t="n">
        <v>45118</v>
      </c>
      <c r="T27" s="14"/>
      <c r="U27" s="16"/>
      <c r="V27" s="18" t="str">
        <f aca="false">IF($A27="","",IFERROR(IF(INDEX(Leavers!$E$2:$E$301,MATCH($A27,Leavers!$A$2:$A$301,0))="","",INDEX(Leavers!$E$2:$E$301,MATCH($A27,Leavers!$A$2:$A$301,0))),""))</f>
        <v/>
      </c>
      <c r="W27" s="18" t="n">
        <f aca="false">IF($A27="","",IF(COUNTIF('Conversation log'!$B$2:$B$1001,$A27)=0,"",_xlfn.MAXIFS('Conversation log'!$A$2:$A$1001,'Conversation log'!$B$2:$B$1001,$A27)))</f>
        <v>46280</v>
      </c>
      <c r="X27" s="14"/>
    </row>
    <row r="28" customFormat="false" ht="15" hidden="false" customHeight="false" outlineLevel="0" collapsed="false">
      <c r="A28" s="14" t="s">
        <v>140</v>
      </c>
      <c r="B28" s="14" t="s">
        <v>101</v>
      </c>
      <c r="C28" s="15" t="str">
        <f aca="false">IF($J28="","",IF(AND($V28&lt;&gt;"",$V28&lt;AsOf),"Left",IF($V28&lt;&gt;"","Leaving",IF(AND($U28&lt;&gt;"",$U28&gt;=AsOf),"Unavailable",IF($T28&lt;&gt;"",$T28,IF(VALUE(LEFT($D28,1))&gt;=3,"Live","Onboarding"))))))</f>
        <v>Live</v>
      </c>
      <c r="D28" s="15" t="str">
        <f aca="false">IF($J28="","",IF($S28&lt;&gt;"","5. Veteran",IF($R28&lt;&gt;"",IF($K28&gt;=DayVetReview,"4. Veteran review due","3. Newcomer"),IF($O28&lt;&gt;"","2. Shadowing","1. Training"))))</f>
        <v>5. Veteran</v>
      </c>
      <c r="E28" s="15" t="str">
        <f aca="false">IF(OR($J28="",$C28="Left",$C28="Leaving"),"",IF(AND($O28="",$K28&gt;DayAbandon),"Gate: training not done by day "&amp;DayAbandon,IF(AND($N28="",$K28&gt;DayTools),"Behind: tools not set up (day "&amp;DayTools&amp;")",IF(AND($O28="",$K28&gt;DayTraining),"Behind: training (day "&amp;DayTraining&amp;")",IF(AND($Q28="",$K28&gt;DayShadowing),"Behind: shadowing (day "&amp;DayShadowing&amp;")",IF(AND($R28="",$K28&gt;DayLive),"Behind: not live yet (day "&amp;DayLive&amp;")",IF(AND(LEFT($D28,1)="3",IF($W28="",TRUE(),AsOf-$W28&gt;NewcomerGap)),"Newcomer: no 1:1 in "&amp;NewcomerGap&amp;"+ days","")))))))</f>
        <v/>
      </c>
      <c r="F28" s="14" t="s">
        <v>64</v>
      </c>
      <c r="G28" s="14" t="s">
        <v>65</v>
      </c>
      <c r="H28" s="14" t="s">
        <v>141</v>
      </c>
      <c r="I28" s="14" t="s">
        <v>67</v>
      </c>
      <c r="J28" s="16" t="n">
        <v>45034</v>
      </c>
      <c r="K28" s="15" t="n">
        <f aca="false">IF($J28="","",IF($V28&lt;&gt;"",MIN($V28,AsOf),AsOf)-$J28)</f>
        <v>1261</v>
      </c>
      <c r="L28" s="14" t="n">
        <v>30</v>
      </c>
      <c r="M28" s="14" t="s">
        <v>68</v>
      </c>
      <c r="N28" s="16" t="n">
        <v>45037</v>
      </c>
      <c r="O28" s="16" t="n">
        <v>45048</v>
      </c>
      <c r="P28" s="17" t="n">
        <v>1</v>
      </c>
      <c r="Q28" s="16" t="n">
        <v>45064</v>
      </c>
      <c r="R28" s="16" t="n">
        <v>45067</v>
      </c>
      <c r="S28" s="16" t="n">
        <v>45122</v>
      </c>
      <c r="T28" s="14"/>
      <c r="U28" s="16"/>
      <c r="V28" s="18" t="str">
        <f aca="false">IF($A28="","",IFERROR(IF(INDEX(Leavers!$E$2:$E$301,MATCH($A28,Leavers!$A$2:$A$301,0))="","",INDEX(Leavers!$E$2:$E$301,MATCH($A28,Leavers!$A$2:$A$301,0))),""))</f>
        <v/>
      </c>
      <c r="W28" s="18" t="str">
        <f aca="false">IF($A28="","",IF(COUNTIF('Conversation log'!$B$2:$B$1001,$A28)=0,"",_xlfn.MAXIFS('Conversation log'!$A$2:$A$1001,'Conversation log'!$B$2:$B$1001,$A28)))</f>
        <v/>
      </c>
      <c r="X28" s="14"/>
    </row>
    <row r="29" customFormat="false" ht="15" hidden="false" customHeight="false" outlineLevel="0" collapsed="false">
      <c r="A29" s="14" t="s">
        <v>142</v>
      </c>
      <c r="B29" s="14" t="s">
        <v>143</v>
      </c>
      <c r="C29" s="15" t="str">
        <f aca="false">IF($J29="","",IF(AND($V29&lt;&gt;"",$V29&lt;AsOf),"Left",IF($V29&lt;&gt;"","Leaving",IF(AND($U29&lt;&gt;"",$U29&gt;=AsOf),"Unavailable",IF($T29&lt;&gt;"",$T29,IF(VALUE(LEFT($D29,1))&gt;=3,"Live","Onboarding"))))))</f>
        <v>Live</v>
      </c>
      <c r="D29" s="15" t="str">
        <f aca="false">IF($J29="","",IF($S29&lt;&gt;"","5. Veteran",IF($R29&lt;&gt;"",IF($K29&gt;=DayVetReview,"4. Veteran review due","3. Newcomer"),IF($O29&lt;&gt;"","2. Shadowing","1. Training"))))</f>
        <v>5. Veteran</v>
      </c>
      <c r="E29" s="15" t="str">
        <f aca="false">IF(OR($J29="",$C29="Left",$C29="Leaving"),"",IF(AND($O29="",$K29&gt;DayAbandon),"Gate: training not done by day "&amp;DayAbandon,IF(AND($N29="",$K29&gt;DayTools),"Behind: tools not set up (day "&amp;DayTools&amp;")",IF(AND($O29="",$K29&gt;DayTraining),"Behind: training (day "&amp;DayTraining&amp;")",IF(AND($Q29="",$K29&gt;DayShadowing),"Behind: shadowing (day "&amp;DayShadowing&amp;")",IF(AND($R29="",$K29&gt;DayLive),"Behind: not live yet (day "&amp;DayLive&amp;")",IF(AND(LEFT($D29,1)="3",IF($W29="",TRUE(),AsOf-$W29&gt;NewcomerGap)),"Newcomer: no 1:1 in "&amp;NewcomerGap&amp;"+ days","")))))))</f>
        <v/>
      </c>
      <c r="F29" s="14" t="s">
        <v>71</v>
      </c>
      <c r="G29" s="14" t="s">
        <v>72</v>
      </c>
      <c r="H29" s="14" t="s">
        <v>77</v>
      </c>
      <c r="I29" s="14" t="s">
        <v>74</v>
      </c>
      <c r="J29" s="16" t="n">
        <v>45043</v>
      </c>
      <c r="K29" s="15" t="n">
        <f aca="false">IF($J29="","",IF($V29&lt;&gt;"",MIN($V29,AsOf),AsOf)-$J29)</f>
        <v>1252</v>
      </c>
      <c r="L29" s="14" t="n">
        <v>15</v>
      </c>
      <c r="M29" s="14" t="s">
        <v>78</v>
      </c>
      <c r="N29" s="16" t="n">
        <v>45047</v>
      </c>
      <c r="O29" s="16" t="n">
        <v>45069</v>
      </c>
      <c r="P29" s="17" t="n">
        <v>0.82</v>
      </c>
      <c r="Q29" s="16" t="n">
        <v>45079</v>
      </c>
      <c r="R29" s="16" t="n">
        <v>45080</v>
      </c>
      <c r="S29" s="16" t="n">
        <v>45133</v>
      </c>
      <c r="T29" s="14"/>
      <c r="U29" s="16"/>
      <c r="V29" s="18" t="str">
        <f aca="false">IF($A29="","",IFERROR(IF(INDEX(Leavers!$E$2:$E$301,MATCH($A29,Leavers!$A$2:$A$301,0))="","",INDEX(Leavers!$E$2:$E$301,MATCH($A29,Leavers!$A$2:$A$301,0))),""))</f>
        <v/>
      </c>
      <c r="W29" s="18" t="n">
        <f aca="false">IF($A29="","",IF(COUNTIF('Conversation log'!$B$2:$B$1001,$A29)=0,"",_xlfn.MAXIFS('Conversation log'!$A$2:$A$1001,'Conversation log'!$B$2:$B$1001,$A29)))</f>
        <v>46294</v>
      </c>
      <c r="X29" s="14"/>
    </row>
    <row r="30" customFormat="false" ht="15" hidden="false" customHeight="false" outlineLevel="0" collapsed="false">
      <c r="A30" s="14" t="s">
        <v>144</v>
      </c>
      <c r="B30" s="14" t="s">
        <v>74</v>
      </c>
      <c r="C30" s="15" t="str">
        <f aca="false">IF($J30="","",IF(AND($V30&lt;&gt;"",$V30&lt;AsOf),"Left",IF($V30&lt;&gt;"","Leaving",IF(AND($U30&lt;&gt;"",$U30&gt;=AsOf),"Unavailable",IF($T30&lt;&gt;"",$T30,IF(VALUE(LEFT($D30,1))&gt;=3,"Live","Onboarding"))))))</f>
        <v>Live</v>
      </c>
      <c r="D30" s="15" t="str">
        <f aca="false">IF($J30="","",IF($S30&lt;&gt;"","5. Veteran",IF($R30&lt;&gt;"",IF($K30&gt;=DayVetReview,"4. Veteran review due","3. Newcomer"),IF($O30&lt;&gt;"","2. Shadowing","1. Training"))))</f>
        <v>5. Veteran</v>
      </c>
      <c r="E30" s="15" t="str">
        <f aca="false">IF(OR($J30="",$C30="Left",$C30="Leaving"),"",IF(AND($O30="",$K30&gt;DayAbandon),"Gate: training not done by day "&amp;DayAbandon,IF(AND($N30="",$K30&gt;DayTools),"Behind: tools not set up (day "&amp;DayTools&amp;")",IF(AND($O30="",$K30&gt;DayTraining),"Behind: training (day "&amp;DayTraining&amp;")",IF(AND($Q30="",$K30&gt;DayShadowing),"Behind: shadowing (day "&amp;DayShadowing&amp;")",IF(AND($R30="",$K30&gt;DayLive),"Behind: not live yet (day "&amp;DayLive&amp;")",IF(AND(LEFT($D30,1)="3",IF($W30="",TRUE(),AsOf-$W30&gt;NewcomerGap)),"Newcomer: no 1:1 in "&amp;NewcomerGap&amp;"+ days","")))))))</f>
        <v/>
      </c>
      <c r="F30" s="14" t="s">
        <v>64</v>
      </c>
      <c r="G30" s="14" t="s">
        <v>65</v>
      </c>
      <c r="H30" s="14" t="s">
        <v>77</v>
      </c>
      <c r="I30" s="14" t="s">
        <v>67</v>
      </c>
      <c r="J30" s="16" t="n">
        <v>45071</v>
      </c>
      <c r="K30" s="15" t="n">
        <f aca="false">IF($J30="","",IF($V30&lt;&gt;"",MIN($V30,AsOf),AsOf)-$J30)</f>
        <v>1224</v>
      </c>
      <c r="L30" s="14" t="n">
        <v>30</v>
      </c>
      <c r="M30" s="14" t="s">
        <v>68</v>
      </c>
      <c r="N30" s="16" t="n">
        <v>45074</v>
      </c>
      <c r="O30" s="16" t="n">
        <v>45085</v>
      </c>
      <c r="P30" s="17" t="n">
        <v>1</v>
      </c>
      <c r="Q30" s="16" t="n">
        <v>45101</v>
      </c>
      <c r="R30" s="16" t="n">
        <v>45104</v>
      </c>
      <c r="S30" s="16" t="n">
        <v>45159</v>
      </c>
      <c r="T30" s="14"/>
      <c r="U30" s="16"/>
      <c r="V30" s="18" t="str">
        <f aca="false">IF($A30="","",IFERROR(IF(INDEX(Leavers!$E$2:$E$301,MATCH($A30,Leavers!$A$2:$A$301,0))="","",INDEX(Leavers!$E$2:$E$301,MATCH($A30,Leavers!$A$2:$A$301,0))),""))</f>
        <v/>
      </c>
      <c r="W30" s="18" t="str">
        <f aca="false">IF($A30="","",IF(COUNTIF('Conversation log'!$B$2:$B$1001,$A30)=0,"",_xlfn.MAXIFS('Conversation log'!$A$2:$A$1001,'Conversation log'!$B$2:$B$1001,$A30)))</f>
        <v/>
      </c>
      <c r="X30" s="14"/>
    </row>
    <row r="31" customFormat="false" ht="15" hidden="false" customHeight="false" outlineLevel="0" collapsed="false">
      <c r="A31" s="14" t="s">
        <v>145</v>
      </c>
      <c r="B31" s="14" t="s">
        <v>146</v>
      </c>
      <c r="C31" s="15" t="str">
        <f aca="false">IF($J31="","",IF(AND($V31&lt;&gt;"",$V31&lt;AsOf),"Left",IF($V31&lt;&gt;"","Leaving",IF(AND($U31&lt;&gt;"",$U31&gt;=AsOf),"Unavailable",IF($T31&lt;&gt;"",$T31,IF(VALUE(LEFT($D31,1))&gt;=3,"Live","Onboarding"))))))</f>
        <v>Live</v>
      </c>
      <c r="D31" s="15" t="str">
        <f aca="false">IF($J31="","",IF($S31&lt;&gt;"","5. Veteran",IF($R31&lt;&gt;"",IF($K31&gt;=DayVetReview,"4. Veteran review due","3. Newcomer"),IF($O31&lt;&gt;"","2. Shadowing","1. Training"))))</f>
        <v>5. Veteran</v>
      </c>
      <c r="E31" s="15" t="str">
        <f aca="false">IF(OR($J31="",$C31="Left",$C31="Leaving"),"",IF(AND($O31="",$K31&gt;DayAbandon),"Gate: training not done by day "&amp;DayAbandon,IF(AND($N31="",$K31&gt;DayTools),"Behind: tools not set up (day "&amp;DayTools&amp;")",IF(AND($O31="",$K31&gt;DayTraining),"Behind: training (day "&amp;DayTraining&amp;")",IF(AND($Q31="",$K31&gt;DayShadowing),"Behind: shadowing (day "&amp;DayShadowing&amp;")",IF(AND($R31="",$K31&gt;DayLive),"Behind: not live yet (day "&amp;DayLive&amp;")",IF(AND(LEFT($D31,1)="3",IF($W31="",TRUE(),AsOf-$W31&gt;NewcomerGap)),"Newcomer: no 1:1 in "&amp;NewcomerGap&amp;"+ days","")))))))</f>
        <v/>
      </c>
      <c r="F31" s="14" t="s">
        <v>71</v>
      </c>
      <c r="G31" s="14" t="s">
        <v>82</v>
      </c>
      <c r="H31" s="14" t="s">
        <v>108</v>
      </c>
      <c r="I31" s="14" t="s">
        <v>74</v>
      </c>
      <c r="J31" s="16" t="n">
        <v>45096</v>
      </c>
      <c r="K31" s="15" t="n">
        <f aca="false">IF($J31="","",IF($V31&lt;&gt;"",MIN($V31,AsOf),AsOf)-$J31)</f>
        <v>1199</v>
      </c>
      <c r="L31" s="14" t="n">
        <v>30</v>
      </c>
      <c r="M31" s="14" t="s">
        <v>78</v>
      </c>
      <c r="N31" s="16" t="n">
        <v>45102</v>
      </c>
      <c r="O31" s="16" t="n">
        <v>45118</v>
      </c>
      <c r="P31" s="17" t="n">
        <v>0.92</v>
      </c>
      <c r="Q31" s="16" t="n">
        <v>45137</v>
      </c>
      <c r="R31" s="16" t="n">
        <v>45139</v>
      </c>
      <c r="S31" s="16" t="n">
        <v>45184</v>
      </c>
      <c r="T31" s="14"/>
      <c r="U31" s="16"/>
      <c r="V31" s="18" t="str">
        <f aca="false">IF($A31="","",IFERROR(IF(INDEX(Leavers!$E$2:$E$301,MATCH($A31,Leavers!$A$2:$A$301,0))="","",INDEX(Leavers!$E$2:$E$301,MATCH($A31,Leavers!$A$2:$A$301,0))),""))</f>
        <v/>
      </c>
      <c r="W31" s="18" t="n">
        <f aca="false">IF($A31="","",IF(COUNTIF('Conversation log'!$B$2:$B$1001,$A31)=0,"",_xlfn.MAXIFS('Conversation log'!$A$2:$A$1001,'Conversation log'!$B$2:$B$1001,$A31)))</f>
        <v>46295</v>
      </c>
      <c r="X31" s="14"/>
    </row>
    <row r="32" customFormat="false" ht="15" hidden="false" customHeight="false" outlineLevel="0" collapsed="false">
      <c r="A32" s="14" t="s">
        <v>147</v>
      </c>
      <c r="B32" s="14" t="s">
        <v>148</v>
      </c>
      <c r="C32" s="15" t="str">
        <f aca="false">IF($J32="","",IF(AND($V32&lt;&gt;"",$V32&lt;AsOf),"Left",IF($V32&lt;&gt;"","Leaving",IF(AND($U32&lt;&gt;"",$U32&gt;=AsOf),"Unavailable",IF($T32&lt;&gt;"",$T32,IF(VALUE(LEFT($D32,1))&gt;=3,"Live","Onboarding"))))))</f>
        <v>Live</v>
      </c>
      <c r="D32" s="15" t="str">
        <f aca="false">IF($J32="","",IF($S32&lt;&gt;"","5. Veteran",IF($R32&lt;&gt;"",IF($K32&gt;=DayVetReview,"4. Veteran review due","3. Newcomer"),IF($O32&lt;&gt;"","2. Shadowing","1. Training"))))</f>
        <v>5. Veteran</v>
      </c>
      <c r="E32" s="15" t="str">
        <f aca="false">IF(OR($J32="",$C32="Left",$C32="Leaving"),"",IF(AND($O32="",$K32&gt;DayAbandon),"Gate: training not done by day "&amp;DayAbandon,IF(AND($N32="",$K32&gt;DayTools),"Behind: tools not set up (day "&amp;DayTools&amp;")",IF(AND($O32="",$K32&gt;DayTraining),"Behind: training (day "&amp;DayTraining&amp;")",IF(AND($Q32="",$K32&gt;DayShadowing),"Behind: shadowing (day "&amp;DayShadowing&amp;")",IF(AND($R32="",$K32&gt;DayLive),"Behind: not live yet (day "&amp;DayLive&amp;")",IF(AND(LEFT($D32,1)="3",IF($W32="",TRUE(),AsOf-$W32&gt;NewcomerGap)),"Newcomer: no 1:1 in "&amp;NewcomerGap&amp;"+ days","")))))))</f>
        <v/>
      </c>
      <c r="F32" s="14" t="s">
        <v>99</v>
      </c>
      <c r="G32" s="14" t="s">
        <v>72</v>
      </c>
      <c r="H32" s="14" t="s">
        <v>108</v>
      </c>
      <c r="I32" s="14" t="s">
        <v>101</v>
      </c>
      <c r="J32" s="16" t="n">
        <v>45132</v>
      </c>
      <c r="K32" s="15" t="n">
        <f aca="false">IF($J32="","",IF($V32&lt;&gt;"",MIN($V32,AsOf),AsOf)-$J32)</f>
        <v>1163</v>
      </c>
      <c r="L32" s="14" t="n">
        <v>20</v>
      </c>
      <c r="M32" s="14" t="s">
        <v>68</v>
      </c>
      <c r="N32" s="16" t="n">
        <v>45140</v>
      </c>
      <c r="O32" s="16" t="n">
        <v>45155</v>
      </c>
      <c r="P32" s="17" t="n">
        <v>0.93</v>
      </c>
      <c r="Q32" s="16" t="n">
        <v>45173</v>
      </c>
      <c r="R32" s="16" t="n">
        <v>45175</v>
      </c>
      <c r="S32" s="16" t="n">
        <v>45225</v>
      </c>
      <c r="T32" s="14"/>
      <c r="U32" s="16"/>
      <c r="V32" s="18" t="str">
        <f aca="false">IF($A32="","",IFERROR(IF(INDEX(Leavers!$E$2:$E$301,MATCH($A32,Leavers!$A$2:$A$301,0))="","",INDEX(Leavers!$E$2:$E$301,MATCH($A32,Leavers!$A$2:$A$301,0))),""))</f>
        <v/>
      </c>
      <c r="W32" s="18" t="n">
        <f aca="false">IF($A32="","",IF(COUNTIF('Conversation log'!$B$2:$B$1001,$A32)=0,"",_xlfn.MAXIFS('Conversation log'!$A$2:$A$1001,'Conversation log'!$B$2:$B$1001,$A32)))</f>
        <v>46294</v>
      </c>
      <c r="X32" s="14"/>
    </row>
    <row r="33" customFormat="false" ht="15" hidden="false" customHeight="false" outlineLevel="0" collapsed="false">
      <c r="A33" s="14" t="s">
        <v>149</v>
      </c>
      <c r="B33" s="14" t="s">
        <v>150</v>
      </c>
      <c r="C33" s="15" t="str">
        <f aca="false">IF($J33="","",IF(AND($V33&lt;&gt;"",$V33&lt;AsOf),"Left",IF($V33&lt;&gt;"","Leaving",IF(AND($U33&lt;&gt;"",$U33&gt;=AsOf),"Unavailable",IF($T33&lt;&gt;"",$T33,IF(VALUE(LEFT($D33,1))&gt;=3,"Live","Onboarding"))))))</f>
        <v>Left</v>
      </c>
      <c r="D33" s="15" t="str">
        <f aca="false">IF($J33="","",IF($S33&lt;&gt;"","5. Veteran",IF($R33&lt;&gt;"",IF($K33&gt;=DayVetReview,"4. Veteran review due","3. Newcomer"),IF($O33&lt;&gt;"","2. Shadowing","1. Training"))))</f>
        <v>5. Veteran</v>
      </c>
      <c r="E33" s="15" t="str">
        <f aca="false">IF(OR($J33="",$C33="Left",$C33="Leaving"),"",IF(AND($O33="",$K33&gt;DayAbandon),"Gate: training not done by day "&amp;DayAbandon,IF(AND($N33="",$K33&gt;DayTools),"Behind: tools not set up (day "&amp;DayTools&amp;")",IF(AND($O33="",$K33&gt;DayTraining),"Behind: training (day "&amp;DayTraining&amp;")",IF(AND($Q33="",$K33&gt;DayShadowing),"Behind: shadowing (day "&amp;DayShadowing&amp;")",IF(AND($R33="",$K33&gt;DayLive),"Behind: not live yet (day "&amp;DayLive&amp;")",IF(AND(LEFT($D33,1)="3",IF($W33="",TRUE(),AsOf-$W33&gt;NewcomerGap)),"Newcomer: no 1:1 in "&amp;NewcomerGap&amp;"+ days","")))))))</f>
        <v/>
      </c>
      <c r="F33" s="14" t="s">
        <v>95</v>
      </c>
      <c r="G33" s="14" t="s">
        <v>72</v>
      </c>
      <c r="H33" s="14" t="s">
        <v>92</v>
      </c>
      <c r="I33" s="14" t="s">
        <v>63</v>
      </c>
      <c r="J33" s="16" t="n">
        <v>45149</v>
      </c>
      <c r="K33" s="15" t="n">
        <f aca="false">IF($J33="","",IF($V33&lt;&gt;"",MIN($V33,AsOf),AsOf)-$J33)</f>
        <v>474</v>
      </c>
      <c r="L33" s="14" t="n">
        <v>15</v>
      </c>
      <c r="M33" s="14" t="s">
        <v>68</v>
      </c>
      <c r="N33" s="16" t="n">
        <v>45155</v>
      </c>
      <c r="O33" s="16" t="n">
        <v>45175</v>
      </c>
      <c r="P33" s="17" t="n">
        <v>0.96</v>
      </c>
      <c r="Q33" s="16" t="n">
        <v>45188</v>
      </c>
      <c r="R33" s="16" t="n">
        <v>45189</v>
      </c>
      <c r="S33" s="16" t="n">
        <v>45240</v>
      </c>
      <c r="T33" s="14"/>
      <c r="U33" s="16"/>
      <c r="V33" s="18" t="n">
        <f aca="false">IF($A33="","",IFERROR(IF(INDEX(Leavers!$E$2:$E$301,MATCH($A33,Leavers!$A$2:$A$301,0))="","",INDEX(Leavers!$E$2:$E$301,MATCH($A33,Leavers!$A$2:$A$301,0))),""))</f>
        <v>45623</v>
      </c>
      <c r="W33" s="18" t="str">
        <f aca="false">IF($A33="","",IF(COUNTIF('Conversation log'!$B$2:$B$1001,$A33)=0,"",_xlfn.MAXIFS('Conversation log'!$A$2:$A$1001,'Conversation log'!$B$2:$B$1001,$A33)))</f>
        <v/>
      </c>
      <c r="X33" s="14"/>
    </row>
    <row r="34" customFormat="false" ht="15" hidden="false" customHeight="false" outlineLevel="0" collapsed="false">
      <c r="A34" s="14" t="s">
        <v>151</v>
      </c>
      <c r="B34" s="14" t="s">
        <v>152</v>
      </c>
      <c r="C34" s="15" t="str">
        <f aca="false">IF($J34="","",IF(AND($V34&lt;&gt;"",$V34&lt;AsOf),"Left",IF($V34&lt;&gt;"","Leaving",IF(AND($U34&lt;&gt;"",$U34&gt;=AsOf),"Unavailable",IF($T34&lt;&gt;"",$T34,IF(VALUE(LEFT($D34,1))&gt;=3,"Live","Onboarding"))))))</f>
        <v>Live</v>
      </c>
      <c r="D34" s="15" t="str">
        <f aca="false">IF($J34="","",IF($S34&lt;&gt;"","5. Veteran",IF($R34&lt;&gt;"",IF($K34&gt;=DayVetReview,"4. Veteran review due","3. Newcomer"),IF($O34&lt;&gt;"","2. Shadowing","1. Training"))))</f>
        <v>5. Veteran</v>
      </c>
      <c r="E34" s="15" t="str">
        <f aca="false">IF(OR($J34="",$C34="Left",$C34="Leaving"),"",IF(AND($O34="",$K34&gt;DayAbandon),"Gate: training not done by day "&amp;DayAbandon,IF(AND($N34="",$K34&gt;DayTools),"Behind: tools not set up (day "&amp;DayTools&amp;")",IF(AND($O34="",$K34&gt;DayTraining),"Behind: training (day "&amp;DayTraining&amp;")",IF(AND($Q34="",$K34&gt;DayShadowing),"Behind: shadowing (day "&amp;DayShadowing&amp;")",IF(AND($R34="",$K34&gt;DayLive),"Behind: not live yet (day "&amp;DayLive&amp;")",IF(AND(LEFT($D34,1)="3",IF($W34="",TRUE(),AsOf-$W34&gt;NewcomerGap)),"Newcomer: no 1:1 in "&amp;NewcomerGap&amp;"+ days","")))))))</f>
        <v/>
      </c>
      <c r="F34" s="14" t="s">
        <v>95</v>
      </c>
      <c r="G34" s="14" t="s">
        <v>72</v>
      </c>
      <c r="H34" s="14" t="s">
        <v>153</v>
      </c>
      <c r="I34" s="14" t="s">
        <v>63</v>
      </c>
      <c r="J34" s="16" t="n">
        <v>45187</v>
      </c>
      <c r="K34" s="15" t="n">
        <f aca="false">IF($J34="","",IF($V34&lt;&gt;"",MIN($V34,AsOf),AsOf)-$J34)</f>
        <v>1108</v>
      </c>
      <c r="L34" s="14" t="n">
        <v>20</v>
      </c>
      <c r="M34" s="14" t="s">
        <v>68</v>
      </c>
      <c r="N34" s="16" t="n">
        <v>45192</v>
      </c>
      <c r="O34" s="16" t="n">
        <v>45206</v>
      </c>
      <c r="P34" s="17" t="n">
        <v>0.96</v>
      </c>
      <c r="Q34" s="16" t="n">
        <v>45227</v>
      </c>
      <c r="R34" s="16" t="n">
        <v>45229</v>
      </c>
      <c r="S34" s="16" t="n">
        <v>45276</v>
      </c>
      <c r="T34" s="14"/>
      <c r="U34" s="16"/>
      <c r="V34" s="18" t="str">
        <f aca="false">IF($A34="","",IFERROR(IF(INDEX(Leavers!$E$2:$E$301,MATCH($A34,Leavers!$A$2:$A$301,0))="","",INDEX(Leavers!$E$2:$E$301,MATCH($A34,Leavers!$A$2:$A$301,0))),""))</f>
        <v/>
      </c>
      <c r="W34" s="18" t="n">
        <f aca="false">IF($A34="","",IF(COUNTIF('Conversation log'!$B$2:$B$1001,$A34)=0,"",_xlfn.MAXIFS('Conversation log'!$A$2:$A$1001,'Conversation log'!$B$2:$B$1001,$A34)))</f>
        <v>46295</v>
      </c>
      <c r="X34" s="14"/>
    </row>
    <row r="35" customFormat="false" ht="15" hidden="false" customHeight="false" outlineLevel="0" collapsed="false">
      <c r="A35" s="14" t="s">
        <v>154</v>
      </c>
      <c r="B35" s="14" t="s">
        <v>155</v>
      </c>
      <c r="C35" s="15" t="str">
        <f aca="false">IF($J35="","",IF(AND($V35&lt;&gt;"",$V35&lt;AsOf),"Left",IF($V35&lt;&gt;"","Leaving",IF(AND($U35&lt;&gt;"",$U35&gt;=AsOf),"Unavailable",IF($T35&lt;&gt;"",$T35,IF(VALUE(LEFT($D35,1))&gt;=3,"Live","Onboarding"))))))</f>
        <v>Live</v>
      </c>
      <c r="D35" s="15" t="str">
        <f aca="false">IF($J35="","",IF($S35&lt;&gt;"","5. Veteran",IF($R35&lt;&gt;"",IF($K35&gt;=DayVetReview,"4. Veteran review due","3. Newcomer"),IF($O35&lt;&gt;"","2. Shadowing","1. Training"))))</f>
        <v>5. Veteran</v>
      </c>
      <c r="E35" s="15" t="str">
        <f aca="false">IF(OR($J35="",$C35="Left",$C35="Leaving"),"",IF(AND($O35="",$K35&gt;DayAbandon),"Gate: training not done by day "&amp;DayAbandon,IF(AND($N35="",$K35&gt;DayTools),"Behind: tools not set up (day "&amp;DayTools&amp;")",IF(AND($O35="",$K35&gt;DayTraining),"Behind: training (day "&amp;DayTraining&amp;")",IF(AND($Q35="",$K35&gt;DayShadowing),"Behind: shadowing (day "&amp;DayShadowing&amp;")",IF(AND($R35="",$K35&gt;DayLive),"Behind: not live yet (day "&amp;DayLive&amp;")",IF(AND(LEFT($D35,1)="3",IF($W35="",TRUE(),AsOf-$W35&gt;NewcomerGap)),"Newcomer: no 1:1 in "&amp;NewcomerGap&amp;"+ days","")))))))</f>
        <v/>
      </c>
      <c r="F35" s="14" t="s">
        <v>81</v>
      </c>
      <c r="G35" s="14" t="s">
        <v>72</v>
      </c>
      <c r="H35" s="14" t="s">
        <v>73</v>
      </c>
      <c r="I35" s="14" t="s">
        <v>84</v>
      </c>
      <c r="J35" s="16" t="n">
        <v>45229</v>
      </c>
      <c r="K35" s="15" t="n">
        <f aca="false">IF($J35="","",IF($V35&lt;&gt;"",MIN($V35,AsOf),AsOf)-$J35)</f>
        <v>1066</v>
      </c>
      <c r="L35" s="14" t="n">
        <v>15</v>
      </c>
      <c r="M35" s="14" t="s">
        <v>78</v>
      </c>
      <c r="N35" s="16" t="n">
        <v>45236</v>
      </c>
      <c r="O35" s="16" t="n">
        <v>45242</v>
      </c>
      <c r="P35" s="17" t="n">
        <v>0.8</v>
      </c>
      <c r="Q35" s="16" t="n">
        <v>45263</v>
      </c>
      <c r="R35" s="16" t="n">
        <v>45266</v>
      </c>
      <c r="S35" s="16" t="n">
        <v>45314</v>
      </c>
      <c r="T35" s="14"/>
      <c r="U35" s="16"/>
      <c r="V35" s="18" t="str">
        <f aca="false">IF($A35="","",IFERROR(IF(INDEX(Leavers!$E$2:$E$301,MATCH($A35,Leavers!$A$2:$A$301,0))="","",INDEX(Leavers!$E$2:$E$301,MATCH($A35,Leavers!$A$2:$A$301,0))),""))</f>
        <v/>
      </c>
      <c r="W35" s="18" t="n">
        <f aca="false">IF($A35="","",IF(COUNTIF('Conversation log'!$B$2:$B$1001,$A35)=0,"",_xlfn.MAXIFS('Conversation log'!$A$2:$A$1001,'Conversation log'!$B$2:$B$1001,$A35)))</f>
        <v>46294</v>
      </c>
      <c r="X35" s="14"/>
    </row>
    <row r="36" customFormat="false" ht="15" hidden="false" customHeight="false" outlineLevel="0" collapsed="false">
      <c r="A36" s="14" t="s">
        <v>156</v>
      </c>
      <c r="B36" s="14" t="s">
        <v>157</v>
      </c>
      <c r="C36" s="15" t="str">
        <f aca="false">IF($J36="","",IF(AND($V36&lt;&gt;"",$V36&lt;AsOf),"Left",IF($V36&lt;&gt;"","Leaving",IF(AND($U36&lt;&gt;"",$U36&gt;=AsOf),"Unavailable",IF($T36&lt;&gt;"",$T36,IF(VALUE(LEFT($D36,1))&gt;=3,"Live","Onboarding"))))))</f>
        <v>Live</v>
      </c>
      <c r="D36" s="15" t="str">
        <f aca="false">IF($J36="","",IF($S36&lt;&gt;"","5. Veteran",IF($R36&lt;&gt;"",IF($K36&gt;=DayVetReview,"4. Veteran review due","3. Newcomer"),IF($O36&lt;&gt;"","2. Shadowing","1. Training"))))</f>
        <v>5. Veteran</v>
      </c>
      <c r="E36" s="15" t="str">
        <f aca="false">IF(OR($J36="",$C36="Left",$C36="Leaving"),"",IF(AND($O36="",$K36&gt;DayAbandon),"Gate: training not done by day "&amp;DayAbandon,IF(AND($N36="",$K36&gt;DayTools),"Behind: tools not set up (day "&amp;DayTools&amp;")",IF(AND($O36="",$K36&gt;DayTraining),"Behind: training (day "&amp;DayTraining&amp;")",IF(AND($Q36="",$K36&gt;DayShadowing),"Behind: shadowing (day "&amp;DayShadowing&amp;")",IF(AND($R36="",$K36&gt;DayLive),"Behind: not live yet (day "&amp;DayLive&amp;")",IF(AND(LEFT($D36,1)="3",IF($W36="",TRUE(),AsOf-$W36&gt;NewcomerGap)),"Newcomer: no 1:1 in "&amp;NewcomerGap&amp;"+ days","")))))))</f>
        <v/>
      </c>
      <c r="F36" s="14" t="s">
        <v>95</v>
      </c>
      <c r="G36" s="14" t="s">
        <v>72</v>
      </c>
      <c r="H36" s="14" t="s">
        <v>73</v>
      </c>
      <c r="I36" s="14" t="s">
        <v>63</v>
      </c>
      <c r="J36" s="16" t="n">
        <v>45239</v>
      </c>
      <c r="K36" s="15" t="n">
        <f aca="false">IF($J36="","",IF($V36&lt;&gt;"",MIN($V36,AsOf),AsOf)-$J36)</f>
        <v>1056</v>
      </c>
      <c r="L36" s="14" t="n">
        <v>20</v>
      </c>
      <c r="M36" s="14" t="s">
        <v>68</v>
      </c>
      <c r="N36" s="16" t="n">
        <v>45248</v>
      </c>
      <c r="O36" s="16" t="n">
        <v>45260</v>
      </c>
      <c r="P36" s="17" t="n">
        <v>0.93</v>
      </c>
      <c r="Q36" s="16" t="n">
        <v>45272</v>
      </c>
      <c r="R36" s="16" t="n">
        <v>45275</v>
      </c>
      <c r="S36" s="16" t="n">
        <v>45330</v>
      </c>
      <c r="T36" s="14"/>
      <c r="U36" s="16"/>
      <c r="V36" s="18" t="str">
        <f aca="false">IF($A36="","",IFERROR(IF(INDEX(Leavers!$E$2:$E$301,MATCH($A36,Leavers!$A$2:$A$301,0))="","",INDEX(Leavers!$E$2:$E$301,MATCH($A36,Leavers!$A$2:$A$301,0))),""))</f>
        <v/>
      </c>
      <c r="W36" s="18" t="n">
        <f aca="false">IF($A36="","",IF(COUNTIF('Conversation log'!$B$2:$B$1001,$A36)=0,"",_xlfn.MAXIFS('Conversation log'!$A$2:$A$1001,'Conversation log'!$B$2:$B$1001,$A36)))</f>
        <v>46295</v>
      </c>
      <c r="X36" s="14"/>
    </row>
    <row r="37" customFormat="false" ht="15" hidden="false" customHeight="false" outlineLevel="0" collapsed="false">
      <c r="A37" s="14" t="s">
        <v>158</v>
      </c>
      <c r="B37" s="14" t="s">
        <v>159</v>
      </c>
      <c r="C37" s="15" t="str">
        <f aca="false">IF($J37="","",IF(AND($V37&lt;&gt;"",$V37&lt;AsOf),"Left",IF($V37&lt;&gt;"","Leaving",IF(AND($U37&lt;&gt;"",$U37&gt;=AsOf),"Unavailable",IF($T37&lt;&gt;"",$T37,IF(VALUE(LEFT($D37,1))&gt;=3,"Live","Onboarding"))))))</f>
        <v>Live</v>
      </c>
      <c r="D37" s="15" t="str">
        <f aca="false">IF($J37="","",IF($S37&lt;&gt;"","5. Veteran",IF($R37&lt;&gt;"",IF($K37&gt;=DayVetReview,"4. Veteran review due","3. Newcomer"),IF($O37&lt;&gt;"","2. Shadowing","1. Training"))))</f>
        <v>5. Veteran</v>
      </c>
      <c r="E37" s="15" t="str">
        <f aca="false">IF(OR($J37="",$C37="Left",$C37="Leaving"),"",IF(AND($O37="",$K37&gt;DayAbandon),"Gate: training not done by day "&amp;DayAbandon,IF(AND($N37="",$K37&gt;DayTools),"Behind: tools not set up (day "&amp;DayTools&amp;")",IF(AND($O37="",$K37&gt;DayTraining),"Behind: training (day "&amp;DayTraining&amp;")",IF(AND($Q37="",$K37&gt;DayShadowing),"Behind: shadowing (day "&amp;DayShadowing&amp;")",IF(AND($R37="",$K37&gt;DayLive),"Behind: not live yet (day "&amp;DayLive&amp;")",IF(AND(LEFT($D37,1)="3",IF($W37="",TRUE(),AsOf-$W37&gt;NewcomerGap)),"Newcomer: no 1:1 in "&amp;NewcomerGap&amp;"+ days","")))))))</f>
        <v/>
      </c>
      <c r="F37" s="14" t="s">
        <v>81</v>
      </c>
      <c r="G37" s="14" t="s">
        <v>72</v>
      </c>
      <c r="H37" s="14" t="s">
        <v>135</v>
      </c>
      <c r="I37" s="14" t="s">
        <v>84</v>
      </c>
      <c r="J37" s="16" t="n">
        <v>45279</v>
      </c>
      <c r="K37" s="15" t="n">
        <f aca="false">IF($J37="","",IF($V37&lt;&gt;"",MIN($V37,AsOf),AsOf)-$J37)</f>
        <v>1016</v>
      </c>
      <c r="L37" s="14" t="n">
        <v>20</v>
      </c>
      <c r="M37" s="14" t="s">
        <v>68</v>
      </c>
      <c r="N37" s="16" t="n">
        <v>45281</v>
      </c>
      <c r="O37" s="16" t="n">
        <v>45300</v>
      </c>
      <c r="P37" s="17" t="n">
        <v>1</v>
      </c>
      <c r="Q37" s="16" t="n">
        <v>45317</v>
      </c>
      <c r="R37" s="16" t="n">
        <v>45322</v>
      </c>
      <c r="S37" s="16" t="n">
        <v>45372</v>
      </c>
      <c r="T37" s="14"/>
      <c r="U37" s="16"/>
      <c r="V37" s="18" t="str">
        <f aca="false">IF($A37="","",IFERROR(IF(INDEX(Leavers!$E$2:$E$301,MATCH($A37,Leavers!$A$2:$A$301,0))="","",INDEX(Leavers!$E$2:$E$301,MATCH($A37,Leavers!$A$2:$A$301,0))),""))</f>
        <v/>
      </c>
      <c r="W37" s="18" t="n">
        <f aca="false">IF($A37="","",IF(COUNTIF('Conversation log'!$B$2:$B$1001,$A37)=0,"",_xlfn.MAXIFS('Conversation log'!$A$2:$A$1001,'Conversation log'!$B$2:$B$1001,$A37)))</f>
        <v>46290</v>
      </c>
      <c r="X37" s="14"/>
    </row>
    <row r="38" customFormat="false" ht="15" hidden="false" customHeight="false" outlineLevel="0" collapsed="false">
      <c r="A38" s="14" t="s">
        <v>160</v>
      </c>
      <c r="B38" s="14" t="s">
        <v>161</v>
      </c>
      <c r="C38" s="15" t="str">
        <f aca="false">IF($J38="","",IF(AND($V38&lt;&gt;"",$V38&lt;AsOf),"Left",IF($V38&lt;&gt;"","Leaving",IF(AND($U38&lt;&gt;"",$U38&gt;=AsOf),"Unavailable",IF($T38&lt;&gt;"",$T38,IF(VALUE(LEFT($D38,1))&gt;=3,"Live","Onboarding"))))))</f>
        <v>Live</v>
      </c>
      <c r="D38" s="15" t="str">
        <f aca="false">IF($J38="","",IF($S38&lt;&gt;"","5. Veteran",IF($R38&lt;&gt;"",IF($K38&gt;=DayVetReview,"4. Veteran review due","3. Newcomer"),IF($O38&lt;&gt;"","2. Shadowing","1. Training"))))</f>
        <v>5. Veteran</v>
      </c>
      <c r="E38" s="15" t="str">
        <f aca="false">IF(OR($J38="",$C38="Left",$C38="Leaving"),"",IF(AND($O38="",$K38&gt;DayAbandon),"Gate: training not done by day "&amp;DayAbandon,IF(AND($N38="",$K38&gt;DayTools),"Behind: tools not set up (day "&amp;DayTools&amp;")",IF(AND($O38="",$K38&gt;DayTraining),"Behind: training (day "&amp;DayTraining&amp;")",IF(AND($Q38="",$K38&gt;DayShadowing),"Behind: shadowing (day "&amp;DayShadowing&amp;")",IF(AND($R38="",$K38&gt;DayLive),"Behind: not live yet (day "&amp;DayLive&amp;")",IF(AND(LEFT($D38,1)="3",IF($W38="",TRUE(),AsOf-$W38&gt;NewcomerGap)),"Newcomer: no 1:1 in "&amp;NewcomerGap&amp;"+ days","")))))))</f>
        <v/>
      </c>
      <c r="F38" s="14" t="s">
        <v>81</v>
      </c>
      <c r="G38" s="14" t="s">
        <v>72</v>
      </c>
      <c r="H38" s="14" t="s">
        <v>100</v>
      </c>
      <c r="I38" s="14" t="s">
        <v>84</v>
      </c>
      <c r="J38" s="16" t="n">
        <v>45334</v>
      </c>
      <c r="K38" s="15" t="n">
        <f aca="false">IF($J38="","",IF($V38&lt;&gt;"",MIN($V38,AsOf),AsOf)-$J38)</f>
        <v>961</v>
      </c>
      <c r="L38" s="14" t="n">
        <v>20</v>
      </c>
      <c r="M38" s="14" t="s">
        <v>68</v>
      </c>
      <c r="N38" s="16" t="n">
        <v>45337</v>
      </c>
      <c r="O38" s="16" t="n">
        <v>45357</v>
      </c>
      <c r="P38" s="17" t="n">
        <v>0.92</v>
      </c>
      <c r="Q38" s="16" t="n">
        <v>45373</v>
      </c>
      <c r="R38" s="16" t="n">
        <v>45375</v>
      </c>
      <c r="S38" s="16" t="n">
        <v>45419</v>
      </c>
      <c r="T38" s="14"/>
      <c r="U38" s="16"/>
      <c r="V38" s="18" t="str">
        <f aca="false">IF($A38="","",IFERROR(IF(INDEX(Leavers!$E$2:$E$301,MATCH($A38,Leavers!$A$2:$A$301,0))="","",INDEX(Leavers!$E$2:$E$301,MATCH($A38,Leavers!$A$2:$A$301,0))),""))</f>
        <v/>
      </c>
      <c r="W38" s="18" t="n">
        <f aca="false">IF($A38="","",IF(COUNTIF('Conversation log'!$B$2:$B$1001,$A38)=0,"",_xlfn.MAXIFS('Conversation log'!$A$2:$A$1001,'Conversation log'!$B$2:$B$1001,$A38)))</f>
        <v>46291</v>
      </c>
      <c r="X38" s="14"/>
    </row>
    <row r="39" customFormat="false" ht="15" hidden="false" customHeight="false" outlineLevel="0" collapsed="false">
      <c r="A39" s="14" t="s">
        <v>162</v>
      </c>
      <c r="B39" s="14" t="s">
        <v>163</v>
      </c>
      <c r="C39" s="15" t="str">
        <f aca="false">IF($J39="","",IF(AND($V39&lt;&gt;"",$V39&lt;AsOf),"Left",IF($V39&lt;&gt;"","Leaving",IF(AND($U39&lt;&gt;"",$U39&gt;=AsOf),"Unavailable",IF($T39&lt;&gt;"",$T39,IF(VALUE(LEFT($D39,1))&gt;=3,"Live","Onboarding"))))))</f>
        <v>Live</v>
      </c>
      <c r="D39" s="15" t="str">
        <f aca="false">IF($J39="","",IF($S39&lt;&gt;"","5. Veteran",IF($R39&lt;&gt;"",IF($K39&gt;=DayVetReview,"4. Veteran review due","3. Newcomer"),IF($O39&lt;&gt;"","2. Shadowing","1. Training"))))</f>
        <v>5. Veteran</v>
      </c>
      <c r="E39" s="15" t="str">
        <f aca="false">IF(OR($J39="",$C39="Left",$C39="Leaving"),"",IF(AND($O39="",$K39&gt;DayAbandon),"Gate: training not done by day "&amp;DayAbandon,IF(AND($N39="",$K39&gt;DayTools),"Behind: tools not set up (day "&amp;DayTools&amp;")",IF(AND($O39="",$K39&gt;DayTraining),"Behind: training (day "&amp;DayTraining&amp;")",IF(AND($Q39="",$K39&gt;DayShadowing),"Behind: shadowing (day "&amp;DayShadowing&amp;")",IF(AND($R39="",$K39&gt;DayLive),"Behind: not live yet (day "&amp;DayLive&amp;")",IF(AND(LEFT($D39,1)="3",IF($W39="",TRUE(),AsOf-$W39&gt;NewcomerGap)),"Newcomer: no 1:1 in "&amp;NewcomerGap&amp;"+ days","")))))))</f>
        <v/>
      </c>
      <c r="F39" s="14" t="s">
        <v>71</v>
      </c>
      <c r="G39" s="14" t="s">
        <v>72</v>
      </c>
      <c r="H39" s="14" t="s">
        <v>92</v>
      </c>
      <c r="I39" s="14" t="s">
        <v>74</v>
      </c>
      <c r="J39" s="16" t="n">
        <v>45411</v>
      </c>
      <c r="K39" s="15" t="n">
        <f aca="false">IF($J39="","",IF($V39&lt;&gt;"",MIN($V39,AsOf),AsOf)-$J39)</f>
        <v>884</v>
      </c>
      <c r="L39" s="14" t="n">
        <v>20</v>
      </c>
      <c r="M39" s="14" t="s">
        <v>78</v>
      </c>
      <c r="N39" s="16" t="n">
        <v>45415</v>
      </c>
      <c r="O39" s="16" t="n">
        <v>45431</v>
      </c>
      <c r="P39" s="17" t="n">
        <v>0.83</v>
      </c>
      <c r="Q39" s="16" t="n">
        <v>45451</v>
      </c>
      <c r="R39" s="16" t="n">
        <v>45456</v>
      </c>
      <c r="S39" s="16" t="n">
        <v>45502</v>
      </c>
      <c r="T39" s="14"/>
      <c r="U39" s="16"/>
      <c r="V39" s="18" t="str">
        <f aca="false">IF($A39="","",IFERROR(IF(INDEX(Leavers!$E$2:$E$301,MATCH($A39,Leavers!$A$2:$A$301,0))="","",INDEX(Leavers!$E$2:$E$301,MATCH($A39,Leavers!$A$2:$A$301,0))),""))</f>
        <v/>
      </c>
      <c r="W39" s="18" t="n">
        <f aca="false">IF($A39="","",IF(COUNTIF('Conversation log'!$B$2:$B$1001,$A39)=0,"",_xlfn.MAXIFS('Conversation log'!$A$2:$A$1001,'Conversation log'!$B$2:$B$1001,$A39)))</f>
        <v>46290</v>
      </c>
      <c r="X39" s="14"/>
    </row>
    <row r="40" customFormat="false" ht="15" hidden="false" customHeight="false" outlineLevel="0" collapsed="false">
      <c r="A40" s="14" t="s">
        <v>164</v>
      </c>
      <c r="B40" s="14" t="s">
        <v>165</v>
      </c>
      <c r="C40" s="15" t="str">
        <f aca="false">IF($J40="","",IF(AND($V40&lt;&gt;"",$V40&lt;AsOf),"Left",IF($V40&lt;&gt;"","Leaving",IF(AND($U40&lt;&gt;"",$U40&gt;=AsOf),"Unavailable",IF($T40&lt;&gt;"",$T40,IF(VALUE(LEFT($D40,1))&gt;=3,"Live","Onboarding"))))))</f>
        <v>Live</v>
      </c>
      <c r="D40" s="15" t="str">
        <f aca="false">IF($J40="","",IF($S40&lt;&gt;"","5. Veteran",IF($R40&lt;&gt;"",IF($K40&gt;=DayVetReview,"4. Veteran review due","3. Newcomer"),IF($O40&lt;&gt;"","2. Shadowing","1. Training"))))</f>
        <v>5. Veteran</v>
      </c>
      <c r="E40" s="15" t="str">
        <f aca="false">IF(OR($J40="",$C40="Left",$C40="Leaving"),"",IF(AND($O40="",$K40&gt;DayAbandon),"Gate: training not done by day "&amp;DayAbandon,IF(AND($N40="",$K40&gt;DayTools),"Behind: tools not set up (day "&amp;DayTools&amp;")",IF(AND($O40="",$K40&gt;DayTraining),"Behind: training (day "&amp;DayTraining&amp;")",IF(AND($Q40="",$K40&gt;DayShadowing),"Behind: shadowing (day "&amp;DayShadowing&amp;")",IF(AND($R40="",$K40&gt;DayLive),"Behind: not live yet (day "&amp;DayLive&amp;")",IF(AND(LEFT($D40,1)="3",IF($W40="",TRUE(),AsOf-$W40&gt;NewcomerGap)),"Newcomer: no 1:1 in "&amp;NewcomerGap&amp;"+ days","")))))))</f>
        <v/>
      </c>
      <c r="F40" s="14" t="s">
        <v>99</v>
      </c>
      <c r="G40" s="14" t="s">
        <v>72</v>
      </c>
      <c r="H40" s="14" t="s">
        <v>92</v>
      </c>
      <c r="I40" s="14" t="s">
        <v>101</v>
      </c>
      <c r="J40" s="16" t="n">
        <v>45454</v>
      </c>
      <c r="K40" s="15" t="n">
        <f aca="false">IF($J40="","",IF($V40&lt;&gt;"",MIN($V40,AsOf),AsOf)-$J40)</f>
        <v>841</v>
      </c>
      <c r="L40" s="14" t="n">
        <v>20</v>
      </c>
      <c r="M40" s="14" t="s">
        <v>68</v>
      </c>
      <c r="N40" s="16" t="n">
        <v>45463</v>
      </c>
      <c r="O40" s="16" t="n">
        <v>45476</v>
      </c>
      <c r="P40" s="17" t="n">
        <v>0.97</v>
      </c>
      <c r="Q40" s="16" t="n">
        <v>45486</v>
      </c>
      <c r="R40" s="16" t="n">
        <v>45490</v>
      </c>
      <c r="S40" s="16" t="n">
        <v>45543</v>
      </c>
      <c r="T40" s="14"/>
      <c r="U40" s="16"/>
      <c r="V40" s="18" t="str">
        <f aca="false">IF($A40="","",IFERROR(IF(INDEX(Leavers!$E$2:$E$301,MATCH($A40,Leavers!$A$2:$A$301,0))="","",INDEX(Leavers!$E$2:$E$301,MATCH($A40,Leavers!$A$2:$A$301,0))),""))</f>
        <v/>
      </c>
      <c r="W40" s="18" t="n">
        <f aca="false">IF($A40="","",IF(COUNTIF('Conversation log'!$B$2:$B$1001,$A40)=0,"",_xlfn.MAXIFS('Conversation log'!$A$2:$A$1001,'Conversation log'!$B$2:$B$1001,$A40)))</f>
        <v>46291</v>
      </c>
      <c r="X40" s="14"/>
    </row>
    <row r="41" customFormat="false" ht="15" hidden="false" customHeight="false" outlineLevel="0" collapsed="false">
      <c r="A41" s="14" t="s">
        <v>166</v>
      </c>
      <c r="B41" s="14" t="s">
        <v>167</v>
      </c>
      <c r="C41" s="15" t="str">
        <f aca="false">IF($J41="","",IF(AND($V41&lt;&gt;"",$V41&lt;AsOf),"Left",IF($V41&lt;&gt;"","Leaving",IF(AND($U41&lt;&gt;"",$U41&gt;=AsOf),"Unavailable",IF($T41&lt;&gt;"",$T41,IF(VALUE(LEFT($D41,1))&gt;=3,"Live","Onboarding"))))))</f>
        <v>Live</v>
      </c>
      <c r="D41" s="15" t="str">
        <f aca="false">IF($J41="","",IF($S41&lt;&gt;"","5. Veteran",IF($R41&lt;&gt;"",IF($K41&gt;=DayVetReview,"4. Veteran review due","3. Newcomer"),IF($O41&lt;&gt;"","2. Shadowing","1. Training"))))</f>
        <v>5. Veteran</v>
      </c>
      <c r="E41" s="15" t="str">
        <f aca="false">IF(OR($J41="",$C41="Left",$C41="Leaving"),"",IF(AND($O41="",$K41&gt;DayAbandon),"Gate: training not done by day "&amp;DayAbandon,IF(AND($N41="",$K41&gt;DayTools),"Behind: tools not set up (day "&amp;DayTools&amp;")",IF(AND($O41="",$K41&gt;DayTraining),"Behind: training (day "&amp;DayTraining&amp;")",IF(AND($Q41="",$K41&gt;DayShadowing),"Behind: shadowing (day "&amp;DayShadowing&amp;")",IF(AND($R41="",$K41&gt;DayLive),"Behind: not live yet (day "&amp;DayLive&amp;")",IF(AND(LEFT($D41,1)="3",IF($W41="",TRUE(),AsOf-$W41&gt;NewcomerGap)),"Newcomer: no 1:1 in "&amp;NewcomerGap&amp;"+ days","")))))))</f>
        <v/>
      </c>
      <c r="F41" s="14" t="s">
        <v>71</v>
      </c>
      <c r="G41" s="14" t="s">
        <v>72</v>
      </c>
      <c r="H41" s="14" t="s">
        <v>83</v>
      </c>
      <c r="I41" s="14" t="s">
        <v>74</v>
      </c>
      <c r="J41" s="16" t="n">
        <v>45484</v>
      </c>
      <c r="K41" s="15" t="n">
        <f aca="false">IF($J41="","",IF($V41&lt;&gt;"",MIN($V41,AsOf),AsOf)-$J41)</f>
        <v>811</v>
      </c>
      <c r="L41" s="14" t="n">
        <v>20</v>
      </c>
      <c r="M41" s="14" t="s">
        <v>68</v>
      </c>
      <c r="N41" s="16" t="n">
        <v>45490</v>
      </c>
      <c r="O41" s="16" t="n">
        <v>45505</v>
      </c>
      <c r="P41" s="17" t="n">
        <v>0.94</v>
      </c>
      <c r="Q41" s="16" t="n">
        <v>45519</v>
      </c>
      <c r="R41" s="16" t="n">
        <v>45521</v>
      </c>
      <c r="S41" s="16" t="n">
        <v>45570</v>
      </c>
      <c r="T41" s="14"/>
      <c r="U41" s="16"/>
      <c r="V41" s="18" t="str">
        <f aca="false">IF($A41="","",IFERROR(IF(INDEX(Leavers!$E$2:$E$301,MATCH($A41,Leavers!$A$2:$A$301,0))="","",INDEX(Leavers!$E$2:$E$301,MATCH($A41,Leavers!$A$2:$A$301,0))),""))</f>
        <v/>
      </c>
      <c r="W41" s="18" t="n">
        <f aca="false">IF($A41="","",IF(COUNTIF('Conversation log'!$B$2:$B$1001,$A41)=0,"",_xlfn.MAXIFS('Conversation log'!$A$2:$A$1001,'Conversation log'!$B$2:$B$1001,$A41)))</f>
        <v>46292</v>
      </c>
      <c r="X41" s="14"/>
    </row>
    <row r="42" customFormat="false" ht="15" hidden="false" customHeight="false" outlineLevel="0" collapsed="false">
      <c r="A42" s="14" t="s">
        <v>168</v>
      </c>
      <c r="B42" s="14" t="s">
        <v>169</v>
      </c>
      <c r="C42" s="15" t="str">
        <f aca="false">IF($J42="","",IF(AND($V42&lt;&gt;"",$V42&lt;AsOf),"Left",IF($V42&lt;&gt;"","Leaving",IF(AND($U42&lt;&gt;"",$U42&gt;=AsOf),"Unavailable",IF($T42&lt;&gt;"",$T42,IF(VALUE(LEFT($D42,1))&gt;=3,"Live","Onboarding"))))))</f>
        <v>Left</v>
      </c>
      <c r="D42" s="15" t="str">
        <f aca="false">IF($J42="","",IF($S42&lt;&gt;"","5. Veteran",IF($R42&lt;&gt;"",IF($K42&gt;=DayVetReview,"4. Veteran review due","3. Newcomer"),IF($O42&lt;&gt;"","2. Shadowing","1. Training"))))</f>
        <v>3. Newcomer</v>
      </c>
      <c r="E42" s="15" t="str">
        <f aca="false">IF(OR($J42="",$C42="Left",$C42="Leaving"),"",IF(AND($O42="",$K42&gt;DayAbandon),"Gate: training not done by day "&amp;DayAbandon,IF(AND($N42="",$K42&gt;DayTools),"Behind: tools not set up (day "&amp;DayTools&amp;")",IF(AND($O42="",$K42&gt;DayTraining),"Behind: training (day "&amp;DayTraining&amp;")",IF(AND($Q42="",$K42&gt;DayShadowing),"Behind: shadowing (day "&amp;DayShadowing&amp;")",IF(AND($R42="",$K42&gt;DayLive),"Behind: not live yet (day "&amp;DayLive&amp;")",IF(AND(LEFT($D42,1)="3",IF($W42="",TRUE(),AsOf-$W42&gt;NewcomerGap)),"Newcomer: no 1:1 in "&amp;NewcomerGap&amp;"+ days","")))))))</f>
        <v/>
      </c>
      <c r="F42" s="14" t="s">
        <v>95</v>
      </c>
      <c r="G42" s="14" t="s">
        <v>72</v>
      </c>
      <c r="H42" s="14" t="s">
        <v>141</v>
      </c>
      <c r="I42" s="14" t="s">
        <v>63</v>
      </c>
      <c r="J42" s="16" t="n">
        <v>45572</v>
      </c>
      <c r="K42" s="15" t="n">
        <f aca="false">IF($J42="","",IF($V42&lt;&gt;"",MIN($V42,AsOf),AsOf)-$J42)</f>
        <v>35</v>
      </c>
      <c r="L42" s="14" t="n">
        <v>20</v>
      </c>
      <c r="M42" s="14" t="s">
        <v>78</v>
      </c>
      <c r="N42" s="16" t="n">
        <v>45574</v>
      </c>
      <c r="O42" s="16" t="n">
        <v>45588</v>
      </c>
      <c r="P42" s="17" t="n">
        <v>0.84</v>
      </c>
      <c r="Q42" s="16" t="n">
        <v>45605</v>
      </c>
      <c r="R42" s="16" t="n">
        <v>45607</v>
      </c>
      <c r="S42" s="16"/>
      <c r="T42" s="14"/>
      <c r="U42" s="16"/>
      <c r="V42" s="18" t="n">
        <f aca="false">IF($A42="","",IFERROR(IF(INDEX(Leavers!$E$2:$E$301,MATCH($A42,Leavers!$A$2:$A$301,0))="","",INDEX(Leavers!$E$2:$E$301,MATCH($A42,Leavers!$A$2:$A$301,0))),""))</f>
        <v>45607</v>
      </c>
      <c r="W42" s="18" t="str">
        <f aca="false">IF($A42="","",IF(COUNTIF('Conversation log'!$B$2:$B$1001,$A42)=0,"",_xlfn.MAXIFS('Conversation log'!$A$2:$A$1001,'Conversation log'!$B$2:$B$1001,$A42)))</f>
        <v/>
      </c>
      <c r="X42" s="14"/>
    </row>
    <row r="43" customFormat="false" ht="15" hidden="false" customHeight="false" outlineLevel="0" collapsed="false">
      <c r="A43" s="14" t="s">
        <v>170</v>
      </c>
      <c r="B43" s="14" t="s">
        <v>171</v>
      </c>
      <c r="C43" s="15" t="str">
        <f aca="false">IF($J43="","",IF(AND($V43&lt;&gt;"",$V43&lt;AsOf),"Left",IF($V43&lt;&gt;"","Leaving",IF(AND($U43&lt;&gt;"",$U43&gt;=AsOf),"Unavailable",IF($T43&lt;&gt;"",$T43,IF(VALUE(LEFT($D43,1))&gt;=3,"Live","Onboarding"))))))</f>
        <v>Left</v>
      </c>
      <c r="D43" s="15" t="str">
        <f aca="false">IF($J43="","",IF($S43&lt;&gt;"","5. Veteran",IF($R43&lt;&gt;"",IF($K43&gt;=DayVetReview,"4. Veteran review due","3. Newcomer"),IF($O43&lt;&gt;"","2. Shadowing","1. Training"))))</f>
        <v>2. Shadowing</v>
      </c>
      <c r="E43" s="15" t="str">
        <f aca="false">IF(OR($J43="",$C43="Left",$C43="Leaving"),"",IF(AND($O43="",$K43&gt;DayAbandon),"Gate: training not done by day "&amp;DayAbandon,IF(AND($N43="",$K43&gt;DayTools),"Behind: tools not set up (day "&amp;DayTools&amp;")",IF(AND($O43="",$K43&gt;DayTraining),"Behind: training (day "&amp;DayTraining&amp;")",IF(AND($Q43="",$K43&gt;DayShadowing),"Behind: shadowing (day "&amp;DayShadowing&amp;")",IF(AND($R43="",$K43&gt;DayLive),"Behind: not live yet (day "&amp;DayLive&amp;")",IF(AND(LEFT($D43,1)="3",IF($W43="",TRUE(),AsOf-$W43&gt;NewcomerGap)),"Newcomer: no 1:1 in "&amp;NewcomerGap&amp;"+ days","")))))))</f>
        <v/>
      </c>
      <c r="F43" s="14" t="s">
        <v>81</v>
      </c>
      <c r="G43" s="14" t="s">
        <v>72</v>
      </c>
      <c r="H43" s="14" t="s">
        <v>108</v>
      </c>
      <c r="I43" s="14" t="s">
        <v>84</v>
      </c>
      <c r="J43" s="16" t="n">
        <v>45576</v>
      </c>
      <c r="K43" s="15" t="n">
        <f aca="false">IF($J43="","",IF($V43&lt;&gt;"",MIN($V43,AsOf),AsOf)-$J43)</f>
        <v>27</v>
      </c>
      <c r="L43" s="14" t="n">
        <v>20</v>
      </c>
      <c r="M43" s="14" t="s">
        <v>78</v>
      </c>
      <c r="N43" s="16" t="n">
        <v>45582</v>
      </c>
      <c r="O43" s="16" t="n">
        <v>45589</v>
      </c>
      <c r="P43" s="17" t="n">
        <v>0.83</v>
      </c>
      <c r="Q43" s="16"/>
      <c r="R43" s="16"/>
      <c r="S43" s="16"/>
      <c r="T43" s="14"/>
      <c r="U43" s="16"/>
      <c r="V43" s="18" t="n">
        <f aca="false">IF($A43="","",IFERROR(IF(INDEX(Leavers!$E$2:$E$301,MATCH($A43,Leavers!$A$2:$A$301,0))="","",INDEX(Leavers!$E$2:$E$301,MATCH($A43,Leavers!$A$2:$A$301,0))),""))</f>
        <v>45603</v>
      </c>
      <c r="W43" s="18" t="str">
        <f aca="false">IF($A43="","",IF(COUNTIF('Conversation log'!$B$2:$B$1001,$A43)=0,"",_xlfn.MAXIFS('Conversation log'!$A$2:$A$1001,'Conversation log'!$B$2:$B$1001,$A43)))</f>
        <v/>
      </c>
      <c r="X43" s="14"/>
    </row>
    <row r="44" customFormat="false" ht="15" hidden="false" customHeight="false" outlineLevel="0" collapsed="false">
      <c r="A44" s="14" t="s">
        <v>172</v>
      </c>
      <c r="B44" s="14" t="s">
        <v>173</v>
      </c>
      <c r="C44" s="15" t="str">
        <f aca="false">IF($J44="","",IF(AND($V44&lt;&gt;"",$V44&lt;AsOf),"Left",IF($V44&lt;&gt;"","Leaving",IF(AND($U44&lt;&gt;"",$U44&gt;=AsOf),"Unavailable",IF($T44&lt;&gt;"",$T44,IF(VALUE(LEFT($D44,1))&gt;=3,"Live","Onboarding"))))))</f>
        <v>Left</v>
      </c>
      <c r="D44" s="15" t="str">
        <f aca="false">IF($J44="","",IF($S44&lt;&gt;"","5. Veteran",IF($R44&lt;&gt;"",IF($K44&gt;=DayVetReview,"4. Veteran review due","3. Newcomer"),IF($O44&lt;&gt;"","2. Shadowing","1. Training"))))</f>
        <v>5. Veteran</v>
      </c>
      <c r="E44" s="15" t="str">
        <f aca="false">IF(OR($J44="",$C44="Left",$C44="Leaving"),"",IF(AND($O44="",$K44&gt;DayAbandon),"Gate: training not done by day "&amp;DayAbandon,IF(AND($N44="",$K44&gt;DayTools),"Behind: tools not set up (day "&amp;DayTools&amp;")",IF(AND($O44="",$K44&gt;DayTraining),"Behind: training (day "&amp;DayTraining&amp;")",IF(AND($Q44="",$K44&gt;DayShadowing),"Behind: shadowing (day "&amp;DayShadowing&amp;")",IF(AND($R44="",$K44&gt;DayLive),"Behind: not live yet (day "&amp;DayLive&amp;")",IF(AND(LEFT($D44,1)="3",IF($W44="",TRUE(),AsOf-$W44&gt;NewcomerGap)),"Newcomer: no 1:1 in "&amp;NewcomerGap&amp;"+ days","")))))))</f>
        <v/>
      </c>
      <c r="F44" s="14" t="s">
        <v>71</v>
      </c>
      <c r="G44" s="14" t="s">
        <v>72</v>
      </c>
      <c r="H44" s="14" t="s">
        <v>111</v>
      </c>
      <c r="I44" s="14" t="s">
        <v>74</v>
      </c>
      <c r="J44" s="16" t="n">
        <v>45579</v>
      </c>
      <c r="K44" s="15" t="n">
        <f aca="false">IF($J44="","",IF($V44&lt;&gt;"",MIN($V44,AsOf),AsOf)-$J44)</f>
        <v>294</v>
      </c>
      <c r="L44" s="14" t="n">
        <v>20</v>
      </c>
      <c r="M44" s="14" t="s">
        <v>78</v>
      </c>
      <c r="N44" s="16" t="n">
        <v>45584</v>
      </c>
      <c r="O44" s="16" t="n">
        <v>45594</v>
      </c>
      <c r="P44" s="17" t="n">
        <v>0.81</v>
      </c>
      <c r="Q44" s="16" t="n">
        <v>45621</v>
      </c>
      <c r="R44" s="16" t="n">
        <v>45624</v>
      </c>
      <c r="S44" s="16" t="n">
        <v>45670</v>
      </c>
      <c r="T44" s="14"/>
      <c r="U44" s="16"/>
      <c r="V44" s="18" t="n">
        <f aca="false">IF($A44="","",IFERROR(IF(INDEX(Leavers!$E$2:$E$301,MATCH($A44,Leavers!$A$2:$A$301,0))="","",INDEX(Leavers!$E$2:$E$301,MATCH($A44,Leavers!$A$2:$A$301,0))),""))</f>
        <v>45873</v>
      </c>
      <c r="W44" s="18" t="str">
        <f aca="false">IF($A44="","",IF(COUNTIF('Conversation log'!$B$2:$B$1001,$A44)=0,"",_xlfn.MAXIFS('Conversation log'!$A$2:$A$1001,'Conversation log'!$B$2:$B$1001,$A44)))</f>
        <v/>
      </c>
      <c r="X44" s="14"/>
    </row>
    <row r="45" customFormat="false" ht="15" hidden="false" customHeight="false" outlineLevel="0" collapsed="false">
      <c r="A45" s="14" t="s">
        <v>174</v>
      </c>
      <c r="B45" s="14" t="s">
        <v>175</v>
      </c>
      <c r="C45" s="15" t="str">
        <f aca="false">IF($J45="","",IF(AND($V45&lt;&gt;"",$V45&lt;AsOf),"Left",IF($V45&lt;&gt;"","Leaving",IF(AND($U45&lt;&gt;"",$U45&gt;=AsOf),"Unavailable",IF($T45&lt;&gt;"",$T45,IF(VALUE(LEFT($D45,1))&gt;=3,"Live","Onboarding"))))))</f>
        <v>Live</v>
      </c>
      <c r="D45" s="15" t="str">
        <f aca="false">IF($J45="","",IF($S45&lt;&gt;"","5. Veteran",IF($R45&lt;&gt;"",IF($K45&gt;=DayVetReview,"4. Veteran review due","3. Newcomer"),IF($O45&lt;&gt;"","2. Shadowing","1. Training"))))</f>
        <v>5. Veteran</v>
      </c>
      <c r="E45" s="15" t="str">
        <f aca="false">IF(OR($J45="",$C45="Left",$C45="Leaving"),"",IF(AND($O45="",$K45&gt;DayAbandon),"Gate: training not done by day "&amp;DayAbandon,IF(AND($N45="",$K45&gt;DayTools),"Behind: tools not set up (day "&amp;DayTools&amp;")",IF(AND($O45="",$K45&gt;DayTraining),"Behind: training (day "&amp;DayTraining&amp;")",IF(AND($Q45="",$K45&gt;DayShadowing),"Behind: shadowing (day "&amp;DayShadowing&amp;")",IF(AND($R45="",$K45&gt;DayLive),"Behind: not live yet (day "&amp;DayLive&amp;")",IF(AND(LEFT($D45,1)="3",IF($W45="",TRUE(),AsOf-$W45&gt;NewcomerGap)),"Newcomer: no 1:1 in "&amp;NewcomerGap&amp;"+ days","")))))))</f>
        <v/>
      </c>
      <c r="F45" s="14" t="s">
        <v>81</v>
      </c>
      <c r="G45" s="14" t="s">
        <v>72</v>
      </c>
      <c r="H45" s="14" t="s">
        <v>83</v>
      </c>
      <c r="I45" s="14" t="s">
        <v>84</v>
      </c>
      <c r="J45" s="16" t="n">
        <v>45581</v>
      </c>
      <c r="K45" s="15" t="n">
        <f aca="false">IF($J45="","",IF($V45&lt;&gt;"",MIN($V45,AsOf),AsOf)-$J45)</f>
        <v>714</v>
      </c>
      <c r="L45" s="14" t="n">
        <v>20</v>
      </c>
      <c r="M45" s="14" t="s">
        <v>78</v>
      </c>
      <c r="N45" s="16" t="n">
        <v>45585</v>
      </c>
      <c r="O45" s="16" t="n">
        <v>45601</v>
      </c>
      <c r="P45" s="17" t="n">
        <v>0.92</v>
      </c>
      <c r="Q45" s="16" t="n">
        <v>45616</v>
      </c>
      <c r="R45" s="16" t="n">
        <v>45621</v>
      </c>
      <c r="S45" s="16" t="n">
        <v>45665</v>
      </c>
      <c r="T45" s="14"/>
      <c r="U45" s="16"/>
      <c r="V45" s="18" t="str">
        <f aca="false">IF($A45="","",IFERROR(IF(INDEX(Leavers!$E$2:$E$301,MATCH($A45,Leavers!$A$2:$A$301,0))="","",INDEX(Leavers!$E$2:$E$301,MATCH($A45,Leavers!$A$2:$A$301,0))),""))</f>
        <v/>
      </c>
      <c r="W45" s="18" t="n">
        <f aca="false">IF($A45="","",IF(COUNTIF('Conversation log'!$B$2:$B$1001,$A45)=0,"",_xlfn.MAXIFS('Conversation log'!$A$2:$A$1001,'Conversation log'!$B$2:$B$1001,$A45)))</f>
        <v>46287</v>
      </c>
      <c r="X45" s="14"/>
    </row>
    <row r="46" customFormat="false" ht="15" hidden="false" customHeight="false" outlineLevel="0" collapsed="false">
      <c r="A46" s="14" t="s">
        <v>176</v>
      </c>
      <c r="B46" s="14" t="s">
        <v>177</v>
      </c>
      <c r="C46" s="15" t="str">
        <f aca="false">IF($J46="","",IF(AND($V46&lt;&gt;"",$V46&lt;AsOf),"Left",IF($V46&lt;&gt;"","Leaving",IF(AND($U46&lt;&gt;"",$U46&gt;=AsOf),"Unavailable",IF($T46&lt;&gt;"",$T46,IF(VALUE(LEFT($D46,1))&gt;=3,"Live","Onboarding"))))))</f>
        <v>Left</v>
      </c>
      <c r="D46" s="15" t="str">
        <f aca="false">IF($J46="","",IF($S46&lt;&gt;"","5. Veteran",IF($R46&lt;&gt;"",IF($K46&gt;=DayVetReview,"4. Veteran review due","3. Newcomer"),IF($O46&lt;&gt;"","2. Shadowing","1. Training"))))</f>
        <v>5. Veteran</v>
      </c>
      <c r="E46" s="15" t="str">
        <f aca="false">IF(OR($J46="",$C46="Left",$C46="Leaving"),"",IF(AND($O46="",$K46&gt;DayAbandon),"Gate: training not done by day "&amp;DayAbandon,IF(AND($N46="",$K46&gt;DayTools),"Behind: tools not set up (day "&amp;DayTools&amp;")",IF(AND($O46="",$K46&gt;DayTraining),"Behind: training (day "&amp;DayTraining&amp;")",IF(AND($Q46="",$K46&gt;DayShadowing),"Behind: shadowing (day "&amp;DayShadowing&amp;")",IF(AND($R46="",$K46&gt;DayLive),"Behind: not live yet (day "&amp;DayLive&amp;")",IF(AND(LEFT($D46,1)="3",IF($W46="",TRUE(),AsOf-$W46&gt;NewcomerGap)),"Newcomer: no 1:1 in "&amp;NewcomerGap&amp;"+ days","")))))))</f>
        <v/>
      </c>
      <c r="F46" s="14" t="s">
        <v>81</v>
      </c>
      <c r="G46" s="14" t="s">
        <v>72</v>
      </c>
      <c r="H46" s="14" t="s">
        <v>114</v>
      </c>
      <c r="I46" s="14" t="s">
        <v>84</v>
      </c>
      <c r="J46" s="16" t="n">
        <v>45586</v>
      </c>
      <c r="K46" s="15" t="n">
        <f aca="false">IF($J46="","",IF($V46&lt;&gt;"",MIN($V46,AsOf),AsOf)-$J46)</f>
        <v>302</v>
      </c>
      <c r="L46" s="14" t="n">
        <v>20</v>
      </c>
      <c r="M46" s="14" t="s">
        <v>68</v>
      </c>
      <c r="N46" s="16" t="n">
        <v>45589</v>
      </c>
      <c r="O46" s="16" t="n">
        <v>45600</v>
      </c>
      <c r="P46" s="17" t="n">
        <v>0.97</v>
      </c>
      <c r="Q46" s="16" t="n">
        <v>45628</v>
      </c>
      <c r="R46" s="16" t="n">
        <v>45632</v>
      </c>
      <c r="S46" s="16" t="n">
        <v>45670</v>
      </c>
      <c r="T46" s="14"/>
      <c r="U46" s="16"/>
      <c r="V46" s="18" t="n">
        <f aca="false">IF($A46="","",IFERROR(IF(INDEX(Leavers!$E$2:$E$301,MATCH($A46,Leavers!$A$2:$A$301,0))="","",INDEX(Leavers!$E$2:$E$301,MATCH($A46,Leavers!$A$2:$A$301,0))),""))</f>
        <v>45888</v>
      </c>
      <c r="W46" s="18" t="str">
        <f aca="false">IF($A46="","",IF(COUNTIF('Conversation log'!$B$2:$B$1001,$A46)=0,"",_xlfn.MAXIFS('Conversation log'!$A$2:$A$1001,'Conversation log'!$B$2:$B$1001,$A46)))</f>
        <v/>
      </c>
      <c r="X46" s="14"/>
    </row>
    <row r="47" customFormat="false" ht="15" hidden="false" customHeight="false" outlineLevel="0" collapsed="false">
      <c r="A47" s="14" t="s">
        <v>178</v>
      </c>
      <c r="B47" s="14" t="s">
        <v>179</v>
      </c>
      <c r="C47" s="15" t="str">
        <f aca="false">IF($J47="","",IF(AND($V47&lt;&gt;"",$V47&lt;AsOf),"Left",IF($V47&lt;&gt;"","Leaving",IF(AND($U47&lt;&gt;"",$U47&gt;=AsOf),"Unavailable",IF($T47&lt;&gt;"",$T47,IF(VALUE(LEFT($D47,1))&gt;=3,"Live","Onboarding"))))))</f>
        <v>Left</v>
      </c>
      <c r="D47" s="15" t="str">
        <f aca="false">IF($J47="","",IF($S47&lt;&gt;"","5. Veteran",IF($R47&lt;&gt;"",IF($K47&gt;=DayVetReview,"4. Veteran review due","3. Newcomer"),IF($O47&lt;&gt;"","2. Shadowing","1. Training"))))</f>
        <v>1. Training</v>
      </c>
      <c r="E47" s="15" t="str">
        <f aca="false">IF(OR($J47="",$C47="Left",$C47="Leaving"),"",IF(AND($O47="",$K47&gt;DayAbandon),"Gate: training not done by day "&amp;DayAbandon,IF(AND($N47="",$K47&gt;DayTools),"Behind: tools not set up (day "&amp;DayTools&amp;")",IF(AND($O47="",$K47&gt;DayTraining),"Behind: training (day "&amp;DayTraining&amp;")",IF(AND($Q47="",$K47&gt;DayShadowing),"Behind: shadowing (day "&amp;DayShadowing&amp;")",IF(AND($R47="",$K47&gt;DayLive),"Behind: not live yet (day "&amp;DayLive&amp;")",IF(AND(LEFT($D47,1)="3",IF($W47="",TRUE(),AsOf-$W47&gt;NewcomerGap)),"Newcomer: no 1:1 in "&amp;NewcomerGap&amp;"+ days","")))))))</f>
        <v/>
      </c>
      <c r="F47" s="14" t="s">
        <v>99</v>
      </c>
      <c r="G47" s="14" t="s">
        <v>72</v>
      </c>
      <c r="H47" s="14" t="s">
        <v>83</v>
      </c>
      <c r="I47" s="14" t="s">
        <v>101</v>
      </c>
      <c r="J47" s="16" t="n">
        <v>45588</v>
      </c>
      <c r="K47" s="15" t="n">
        <f aca="false">IF($J47="","",IF($V47&lt;&gt;"",MIN($V47,AsOf),AsOf)-$J47)</f>
        <v>14</v>
      </c>
      <c r="L47" s="14" t="n">
        <v>20</v>
      </c>
      <c r="M47" s="14" t="s">
        <v>85</v>
      </c>
      <c r="N47" s="16" t="n">
        <v>45595</v>
      </c>
      <c r="O47" s="16"/>
      <c r="P47" s="17"/>
      <c r="Q47" s="16"/>
      <c r="R47" s="16"/>
      <c r="S47" s="16"/>
      <c r="T47" s="14"/>
      <c r="U47" s="16"/>
      <c r="V47" s="18" t="n">
        <f aca="false">IF($A47="","",IFERROR(IF(INDEX(Leavers!$E$2:$E$301,MATCH($A47,Leavers!$A$2:$A$301,0))="","",INDEX(Leavers!$E$2:$E$301,MATCH($A47,Leavers!$A$2:$A$301,0))),""))</f>
        <v>45602</v>
      </c>
      <c r="W47" s="18" t="str">
        <f aca="false">IF($A47="","",IF(COUNTIF('Conversation log'!$B$2:$B$1001,$A47)=0,"",_xlfn.MAXIFS('Conversation log'!$A$2:$A$1001,'Conversation log'!$B$2:$B$1001,$A47)))</f>
        <v/>
      </c>
      <c r="X47" s="14"/>
    </row>
    <row r="48" customFormat="false" ht="15" hidden="false" customHeight="false" outlineLevel="0" collapsed="false">
      <c r="A48" s="14" t="s">
        <v>180</v>
      </c>
      <c r="B48" s="14" t="s">
        <v>181</v>
      </c>
      <c r="C48" s="15" t="str">
        <f aca="false">IF($J48="","",IF(AND($V48&lt;&gt;"",$V48&lt;AsOf),"Left",IF($V48&lt;&gt;"","Leaving",IF(AND($U48&lt;&gt;"",$U48&gt;=AsOf),"Unavailable",IF($T48&lt;&gt;"",$T48,IF(VALUE(LEFT($D48,1))&gt;=3,"Live","Onboarding"))))))</f>
        <v>Left</v>
      </c>
      <c r="D48" s="15" t="str">
        <f aca="false">IF($J48="","",IF($S48&lt;&gt;"","5. Veteran",IF($R48&lt;&gt;"",IF($K48&gt;=DayVetReview,"4. Veteran review due","3. Newcomer"),IF($O48&lt;&gt;"","2. Shadowing","1. Training"))))</f>
        <v>3. Newcomer</v>
      </c>
      <c r="E48" s="15" t="str">
        <f aca="false">IF(OR($J48="",$C48="Left",$C48="Leaving"),"",IF(AND($O48="",$K48&gt;DayAbandon),"Gate: training not done by day "&amp;DayAbandon,IF(AND($N48="",$K48&gt;DayTools),"Behind: tools not set up (day "&amp;DayTools&amp;")",IF(AND($O48="",$K48&gt;DayTraining),"Behind: training (day "&amp;DayTraining&amp;")",IF(AND($Q48="",$K48&gt;DayShadowing),"Behind: shadowing (day "&amp;DayShadowing&amp;")",IF(AND($R48="",$K48&gt;DayLive),"Behind: not live yet (day "&amp;DayLive&amp;")",IF(AND(LEFT($D48,1)="3",IF($W48="",TRUE(),AsOf-$W48&gt;NewcomerGap)),"Newcomer: no 1:1 in "&amp;NewcomerGap&amp;"+ days","")))))))</f>
        <v/>
      </c>
      <c r="F48" s="14" t="s">
        <v>71</v>
      </c>
      <c r="G48" s="14" t="s">
        <v>72</v>
      </c>
      <c r="H48" s="14" t="s">
        <v>108</v>
      </c>
      <c r="I48" s="14" t="s">
        <v>74</v>
      </c>
      <c r="J48" s="16" t="n">
        <v>45595</v>
      </c>
      <c r="K48" s="15" t="n">
        <f aca="false">IF($J48="","",IF($V48&lt;&gt;"",MIN($V48,AsOf),AsOf)-$J48)</f>
        <v>44</v>
      </c>
      <c r="L48" s="14" t="n">
        <v>15</v>
      </c>
      <c r="M48" s="14" t="s">
        <v>68</v>
      </c>
      <c r="N48" s="16" t="n">
        <v>45600</v>
      </c>
      <c r="O48" s="16" t="n">
        <v>45615</v>
      </c>
      <c r="P48" s="17" t="n">
        <v>0.91</v>
      </c>
      <c r="Q48" s="16" t="n">
        <v>45630</v>
      </c>
      <c r="R48" s="16" t="n">
        <v>45634</v>
      </c>
      <c r="S48" s="16"/>
      <c r="T48" s="14"/>
      <c r="U48" s="16"/>
      <c r="V48" s="18" t="n">
        <f aca="false">IF($A48="","",IFERROR(IF(INDEX(Leavers!$E$2:$E$301,MATCH($A48,Leavers!$A$2:$A$301,0))="","",INDEX(Leavers!$E$2:$E$301,MATCH($A48,Leavers!$A$2:$A$301,0))),""))</f>
        <v>45639</v>
      </c>
      <c r="W48" s="18" t="str">
        <f aca="false">IF($A48="","",IF(COUNTIF('Conversation log'!$B$2:$B$1001,$A48)=0,"",_xlfn.MAXIFS('Conversation log'!$A$2:$A$1001,'Conversation log'!$B$2:$B$1001,$A48)))</f>
        <v/>
      </c>
      <c r="X48" s="14"/>
    </row>
    <row r="49" customFormat="false" ht="15" hidden="false" customHeight="false" outlineLevel="0" collapsed="false">
      <c r="A49" s="14" t="s">
        <v>182</v>
      </c>
      <c r="B49" s="14" t="s">
        <v>183</v>
      </c>
      <c r="C49" s="15" t="str">
        <f aca="false">IF($J49="","",IF(AND($V49&lt;&gt;"",$V49&lt;AsOf),"Left",IF($V49&lt;&gt;"","Leaving",IF(AND($U49&lt;&gt;"",$U49&gt;=AsOf),"Unavailable",IF($T49&lt;&gt;"",$T49,IF(VALUE(LEFT($D49,1))&gt;=3,"Live","Onboarding"))))))</f>
        <v>Live</v>
      </c>
      <c r="D49" s="15" t="str">
        <f aca="false">IF($J49="","",IF($S49&lt;&gt;"","5. Veteran",IF($R49&lt;&gt;"",IF($K49&gt;=DayVetReview,"4. Veteran review due","3. Newcomer"),IF($O49&lt;&gt;"","2. Shadowing","1. Training"))))</f>
        <v>5. Veteran</v>
      </c>
      <c r="E49" s="15" t="str">
        <f aca="false">IF(OR($J49="",$C49="Left",$C49="Leaving"),"",IF(AND($O49="",$K49&gt;DayAbandon),"Gate: training not done by day "&amp;DayAbandon,IF(AND($N49="",$K49&gt;DayTools),"Behind: tools not set up (day "&amp;DayTools&amp;")",IF(AND($O49="",$K49&gt;DayTraining),"Behind: training (day "&amp;DayTraining&amp;")",IF(AND($Q49="",$K49&gt;DayShadowing),"Behind: shadowing (day "&amp;DayShadowing&amp;")",IF(AND($R49="",$K49&gt;DayLive),"Behind: not live yet (day "&amp;DayLive&amp;")",IF(AND(LEFT($D49,1)="3",IF($W49="",TRUE(),AsOf-$W49&gt;NewcomerGap)),"Newcomer: no 1:1 in "&amp;NewcomerGap&amp;"+ days","")))))))</f>
        <v/>
      </c>
      <c r="F49" s="14" t="s">
        <v>95</v>
      </c>
      <c r="G49" s="14" t="s">
        <v>72</v>
      </c>
      <c r="H49" s="14" t="s">
        <v>92</v>
      </c>
      <c r="I49" s="14" t="s">
        <v>63</v>
      </c>
      <c r="J49" s="16" t="n">
        <v>45600</v>
      </c>
      <c r="K49" s="15" t="n">
        <f aca="false">IF($J49="","",IF($V49&lt;&gt;"",MIN($V49,AsOf),AsOf)-$J49)</f>
        <v>695</v>
      </c>
      <c r="L49" s="14" t="n">
        <v>20</v>
      </c>
      <c r="M49" s="14" t="s">
        <v>85</v>
      </c>
      <c r="N49" s="16" t="n">
        <v>45604</v>
      </c>
      <c r="O49" s="16" t="n">
        <v>45624</v>
      </c>
      <c r="P49" s="17" t="n">
        <v>0.73</v>
      </c>
      <c r="Q49" s="16" t="n">
        <v>45644</v>
      </c>
      <c r="R49" s="16" t="n">
        <v>45646</v>
      </c>
      <c r="S49" s="16" t="n">
        <v>45705</v>
      </c>
      <c r="T49" s="14"/>
      <c r="U49" s="16"/>
      <c r="V49" s="18" t="str">
        <f aca="false">IF($A49="","",IFERROR(IF(INDEX(Leavers!$E$2:$E$301,MATCH($A49,Leavers!$A$2:$A$301,0))="","",INDEX(Leavers!$E$2:$E$301,MATCH($A49,Leavers!$A$2:$A$301,0))),""))</f>
        <v/>
      </c>
      <c r="W49" s="18" t="n">
        <f aca="false">IF($A49="","",IF(COUNTIF('Conversation log'!$B$2:$B$1001,$A49)=0,"",_xlfn.MAXIFS('Conversation log'!$A$2:$A$1001,'Conversation log'!$B$2:$B$1001,$A49)))</f>
        <v>46291</v>
      </c>
      <c r="X49" s="14"/>
    </row>
    <row r="50" customFormat="false" ht="15" hidden="false" customHeight="false" outlineLevel="0" collapsed="false">
      <c r="A50" s="14" t="s">
        <v>184</v>
      </c>
      <c r="B50" s="14" t="s">
        <v>185</v>
      </c>
      <c r="C50" s="15" t="str">
        <f aca="false">IF($J50="","",IF(AND($V50&lt;&gt;"",$V50&lt;AsOf),"Left",IF($V50&lt;&gt;"","Leaving",IF(AND($U50&lt;&gt;"",$U50&gt;=AsOf),"Unavailable",IF($T50&lt;&gt;"",$T50,IF(VALUE(LEFT($D50,1))&gt;=3,"Live","Onboarding"))))))</f>
        <v>Live</v>
      </c>
      <c r="D50" s="15" t="str">
        <f aca="false">IF($J50="","",IF($S50&lt;&gt;"","5. Veteran",IF($R50&lt;&gt;"",IF($K50&gt;=DayVetReview,"4. Veteran review due","3. Newcomer"),IF($O50&lt;&gt;"","2. Shadowing","1. Training"))))</f>
        <v>5. Veteran</v>
      </c>
      <c r="E50" s="15" t="str">
        <f aca="false">IF(OR($J50="",$C50="Left",$C50="Leaving"),"",IF(AND($O50="",$K50&gt;DayAbandon),"Gate: training not done by day "&amp;DayAbandon,IF(AND($N50="",$K50&gt;DayTools),"Behind: tools not set up (day "&amp;DayTools&amp;")",IF(AND($O50="",$K50&gt;DayTraining),"Behind: training (day "&amp;DayTraining&amp;")",IF(AND($Q50="",$K50&gt;DayShadowing),"Behind: shadowing (day "&amp;DayShadowing&amp;")",IF(AND($R50="",$K50&gt;DayLive),"Behind: not live yet (day "&amp;DayLive&amp;")",IF(AND(LEFT($D50,1)="3",IF($W50="",TRUE(),AsOf-$W50&gt;NewcomerGap)),"Newcomer: no 1:1 in "&amp;NewcomerGap&amp;"+ days","")))))))</f>
        <v/>
      </c>
      <c r="F50" s="14" t="s">
        <v>71</v>
      </c>
      <c r="G50" s="14" t="s">
        <v>72</v>
      </c>
      <c r="H50" s="14" t="s">
        <v>92</v>
      </c>
      <c r="I50" s="14" t="s">
        <v>74</v>
      </c>
      <c r="J50" s="16" t="n">
        <v>45607</v>
      </c>
      <c r="K50" s="15" t="n">
        <f aca="false">IF($J50="","",IF($V50&lt;&gt;"",MIN($V50,AsOf),AsOf)-$J50)</f>
        <v>688</v>
      </c>
      <c r="L50" s="14" t="n">
        <v>20</v>
      </c>
      <c r="M50" s="14" t="s">
        <v>78</v>
      </c>
      <c r="N50" s="16" t="n">
        <v>45609</v>
      </c>
      <c r="O50" s="16" t="n">
        <v>45621</v>
      </c>
      <c r="P50" s="17" t="n">
        <v>0.81</v>
      </c>
      <c r="Q50" s="16" t="n">
        <v>45639</v>
      </c>
      <c r="R50" s="16" t="n">
        <v>45641</v>
      </c>
      <c r="S50" s="16" t="n">
        <v>45695</v>
      </c>
      <c r="T50" s="14"/>
      <c r="U50" s="16"/>
      <c r="V50" s="18" t="str">
        <f aca="false">IF($A50="","",IFERROR(IF(INDEX(Leavers!$E$2:$E$301,MATCH($A50,Leavers!$A$2:$A$301,0))="","",INDEX(Leavers!$E$2:$E$301,MATCH($A50,Leavers!$A$2:$A$301,0))),""))</f>
        <v/>
      </c>
      <c r="W50" s="18" t="n">
        <f aca="false">IF($A50="","",IF(COUNTIF('Conversation log'!$B$2:$B$1001,$A50)=0,"",_xlfn.MAXIFS('Conversation log'!$A$2:$A$1001,'Conversation log'!$B$2:$B$1001,$A50)))</f>
        <v>46295</v>
      </c>
      <c r="X50" s="14"/>
    </row>
    <row r="51" customFormat="false" ht="15" hidden="false" customHeight="false" outlineLevel="0" collapsed="false">
      <c r="A51" s="14" t="s">
        <v>186</v>
      </c>
      <c r="B51" s="14" t="s">
        <v>187</v>
      </c>
      <c r="C51" s="15" t="str">
        <f aca="false">IF($J51="","",IF(AND($V51&lt;&gt;"",$V51&lt;AsOf),"Left",IF($V51&lt;&gt;"","Leaving",IF(AND($U51&lt;&gt;"",$U51&gt;=AsOf),"Unavailable",IF($T51&lt;&gt;"",$T51,IF(VALUE(LEFT($D51,1))&gt;=3,"Live","Onboarding"))))))</f>
        <v>Left</v>
      </c>
      <c r="D51" s="15" t="str">
        <f aca="false">IF($J51="","",IF($S51&lt;&gt;"","5. Veteran",IF($R51&lt;&gt;"",IF($K51&gt;=DayVetReview,"4. Veteran review due","3. Newcomer"),IF($O51&lt;&gt;"","2. Shadowing","1. Training"))))</f>
        <v>3. Newcomer</v>
      </c>
      <c r="E51" s="15" t="str">
        <f aca="false">IF(OR($J51="",$C51="Left",$C51="Leaving"),"",IF(AND($O51="",$K51&gt;DayAbandon),"Gate: training not done by day "&amp;DayAbandon,IF(AND($N51="",$K51&gt;DayTools),"Behind: tools not set up (day "&amp;DayTools&amp;")",IF(AND($O51="",$K51&gt;DayTraining),"Behind: training (day "&amp;DayTraining&amp;")",IF(AND($Q51="",$K51&gt;DayShadowing),"Behind: shadowing (day "&amp;DayShadowing&amp;")",IF(AND($R51="",$K51&gt;DayLive),"Behind: not live yet (day "&amp;DayLive&amp;")",IF(AND(LEFT($D51,1)="3",IF($W51="",TRUE(),AsOf-$W51&gt;NewcomerGap)),"Newcomer: no 1:1 in "&amp;NewcomerGap&amp;"+ days","")))))))</f>
        <v/>
      </c>
      <c r="F51" s="14" t="s">
        <v>71</v>
      </c>
      <c r="G51" s="14" t="s">
        <v>72</v>
      </c>
      <c r="H51" s="14" t="s">
        <v>83</v>
      </c>
      <c r="I51" s="14" t="s">
        <v>74</v>
      </c>
      <c r="J51" s="16" t="n">
        <v>45614</v>
      </c>
      <c r="K51" s="15" t="n">
        <f aca="false">IF($J51="","",IF($V51&lt;&gt;"",MIN($V51,AsOf),AsOf)-$J51)</f>
        <v>43</v>
      </c>
      <c r="L51" s="14" t="n">
        <v>10</v>
      </c>
      <c r="M51" s="14" t="s">
        <v>85</v>
      </c>
      <c r="N51" s="16" t="n">
        <v>45630</v>
      </c>
      <c r="O51" s="16" t="n">
        <v>45633</v>
      </c>
      <c r="P51" s="17" t="n">
        <v>0.82</v>
      </c>
      <c r="Q51" s="16" t="n">
        <v>45650</v>
      </c>
      <c r="R51" s="16" t="n">
        <v>45654</v>
      </c>
      <c r="S51" s="16"/>
      <c r="T51" s="14"/>
      <c r="U51" s="16"/>
      <c r="V51" s="18" t="n">
        <f aca="false">IF($A51="","",IFERROR(IF(INDEX(Leavers!$E$2:$E$301,MATCH($A51,Leavers!$A$2:$A$301,0))="","",INDEX(Leavers!$E$2:$E$301,MATCH($A51,Leavers!$A$2:$A$301,0))),""))</f>
        <v>45657</v>
      </c>
      <c r="W51" s="18" t="str">
        <f aca="false">IF($A51="","",IF(COUNTIF('Conversation log'!$B$2:$B$1001,$A51)=0,"",_xlfn.MAXIFS('Conversation log'!$A$2:$A$1001,'Conversation log'!$B$2:$B$1001,$A51)))</f>
        <v/>
      </c>
      <c r="X51" s="14"/>
    </row>
    <row r="52" customFormat="false" ht="15" hidden="false" customHeight="false" outlineLevel="0" collapsed="false">
      <c r="A52" s="14" t="s">
        <v>188</v>
      </c>
      <c r="B52" s="14" t="s">
        <v>189</v>
      </c>
      <c r="C52" s="15" t="str">
        <f aca="false">IF($J52="","",IF(AND($V52&lt;&gt;"",$V52&lt;AsOf),"Left",IF($V52&lt;&gt;"","Leaving",IF(AND($U52&lt;&gt;"",$U52&gt;=AsOf),"Unavailable",IF($T52&lt;&gt;"",$T52,IF(VALUE(LEFT($D52,1))&gt;=3,"Live","Onboarding"))))))</f>
        <v>Left</v>
      </c>
      <c r="D52" s="15" t="str">
        <f aca="false">IF($J52="","",IF($S52&lt;&gt;"","5. Veteran",IF($R52&lt;&gt;"",IF($K52&gt;=DayVetReview,"4. Veteran review due","3. Newcomer"),IF($O52&lt;&gt;"","2. Shadowing","1. Training"))))</f>
        <v>1. Training</v>
      </c>
      <c r="E52" s="15" t="str">
        <f aca="false">IF(OR($J52="",$C52="Left",$C52="Leaving"),"",IF(AND($O52="",$K52&gt;DayAbandon),"Gate: training not done by day "&amp;DayAbandon,IF(AND($N52="",$K52&gt;DayTools),"Behind: tools not set up (day "&amp;DayTools&amp;")",IF(AND($O52="",$K52&gt;DayTraining),"Behind: training (day "&amp;DayTraining&amp;")",IF(AND($Q52="",$K52&gt;DayShadowing),"Behind: shadowing (day "&amp;DayShadowing&amp;")",IF(AND($R52="",$K52&gt;DayLive),"Behind: not live yet (day "&amp;DayLive&amp;")",IF(AND(LEFT($D52,1)="3",IF($W52="",TRUE(),AsOf-$W52&gt;NewcomerGap)),"Newcomer: no 1:1 in "&amp;NewcomerGap&amp;"+ days","")))))))</f>
        <v/>
      </c>
      <c r="F52" s="14" t="s">
        <v>81</v>
      </c>
      <c r="G52" s="14" t="s">
        <v>72</v>
      </c>
      <c r="H52" s="14" t="s">
        <v>100</v>
      </c>
      <c r="I52" s="14" t="s">
        <v>84</v>
      </c>
      <c r="J52" s="16" t="n">
        <v>45614</v>
      </c>
      <c r="K52" s="15" t="n">
        <f aca="false">IF($J52="","",IF($V52&lt;&gt;"",MIN($V52,AsOf),AsOf)-$J52)</f>
        <v>25</v>
      </c>
      <c r="L52" s="14" t="n">
        <v>15</v>
      </c>
      <c r="M52" s="14" t="s">
        <v>85</v>
      </c>
      <c r="N52" s="16" t="n">
        <v>45630</v>
      </c>
      <c r="O52" s="16"/>
      <c r="P52" s="17"/>
      <c r="Q52" s="16"/>
      <c r="R52" s="16"/>
      <c r="S52" s="16"/>
      <c r="T52" s="14"/>
      <c r="U52" s="16"/>
      <c r="V52" s="18" t="n">
        <f aca="false">IF($A52="","",IFERROR(IF(INDEX(Leavers!$E$2:$E$301,MATCH($A52,Leavers!$A$2:$A$301,0))="","",INDEX(Leavers!$E$2:$E$301,MATCH($A52,Leavers!$A$2:$A$301,0))),""))</f>
        <v>45639</v>
      </c>
      <c r="W52" s="18" t="str">
        <f aca="false">IF($A52="","",IF(COUNTIF('Conversation log'!$B$2:$B$1001,$A52)=0,"",_xlfn.MAXIFS('Conversation log'!$A$2:$A$1001,'Conversation log'!$B$2:$B$1001,$A52)))</f>
        <v/>
      </c>
      <c r="X52" s="14"/>
    </row>
    <row r="53" customFormat="false" ht="15" hidden="false" customHeight="false" outlineLevel="0" collapsed="false">
      <c r="A53" s="14" t="s">
        <v>190</v>
      </c>
      <c r="B53" s="14" t="s">
        <v>191</v>
      </c>
      <c r="C53" s="15" t="str">
        <f aca="false">IF($J53="","",IF(AND($V53&lt;&gt;"",$V53&lt;AsOf),"Left",IF($V53&lt;&gt;"","Leaving",IF(AND($U53&lt;&gt;"",$U53&gt;=AsOf),"Unavailable",IF($T53&lt;&gt;"",$T53,IF(VALUE(LEFT($D53,1))&gt;=3,"Live","Onboarding"))))))</f>
        <v>Left</v>
      </c>
      <c r="D53" s="15" t="str">
        <f aca="false">IF($J53="","",IF($S53&lt;&gt;"","5. Veteran",IF($R53&lt;&gt;"",IF($K53&gt;=DayVetReview,"4. Veteran review due","3. Newcomer"),IF($O53&lt;&gt;"","2. Shadowing","1. Training"))))</f>
        <v>1. Training</v>
      </c>
      <c r="E53" s="15" t="str">
        <f aca="false">IF(OR($J53="",$C53="Left",$C53="Leaving"),"",IF(AND($O53="",$K53&gt;DayAbandon),"Gate: training not done by day "&amp;DayAbandon,IF(AND($N53="",$K53&gt;DayTools),"Behind: tools not set up (day "&amp;DayTools&amp;")",IF(AND($O53="",$K53&gt;DayTraining),"Behind: training (day "&amp;DayTraining&amp;")",IF(AND($Q53="",$K53&gt;DayShadowing),"Behind: shadowing (day "&amp;DayShadowing&amp;")",IF(AND($R53="",$K53&gt;DayLive),"Behind: not live yet (day "&amp;DayLive&amp;")",IF(AND(LEFT($D53,1)="3",IF($W53="",TRUE(),AsOf-$W53&gt;NewcomerGap)),"Newcomer: no 1:1 in "&amp;NewcomerGap&amp;"+ days","")))))))</f>
        <v/>
      </c>
      <c r="F53" s="14" t="s">
        <v>81</v>
      </c>
      <c r="G53" s="14" t="s">
        <v>72</v>
      </c>
      <c r="H53" s="14" t="s">
        <v>141</v>
      </c>
      <c r="I53" s="14" t="s">
        <v>84</v>
      </c>
      <c r="J53" s="16" t="n">
        <v>45622</v>
      </c>
      <c r="K53" s="15" t="n">
        <f aca="false">IF($J53="","",IF($V53&lt;&gt;"",MIN($V53,AsOf),AsOf)-$J53)</f>
        <v>27</v>
      </c>
      <c r="L53" s="14" t="n">
        <v>20</v>
      </c>
      <c r="M53" s="14" t="s">
        <v>85</v>
      </c>
      <c r="N53" s="16" t="n">
        <v>45634</v>
      </c>
      <c r="O53" s="16"/>
      <c r="P53" s="17"/>
      <c r="Q53" s="16"/>
      <c r="R53" s="16"/>
      <c r="S53" s="16"/>
      <c r="T53" s="14"/>
      <c r="U53" s="16"/>
      <c r="V53" s="18" t="n">
        <f aca="false">IF($A53="","",IFERROR(IF(INDEX(Leavers!$E$2:$E$301,MATCH($A53,Leavers!$A$2:$A$301,0))="","",INDEX(Leavers!$E$2:$E$301,MATCH($A53,Leavers!$A$2:$A$301,0))),""))</f>
        <v>45649</v>
      </c>
      <c r="W53" s="18" t="str">
        <f aca="false">IF($A53="","",IF(COUNTIF('Conversation log'!$B$2:$B$1001,$A53)=0,"",_xlfn.MAXIFS('Conversation log'!$A$2:$A$1001,'Conversation log'!$B$2:$B$1001,$A53)))</f>
        <v/>
      </c>
      <c r="X53" s="14"/>
    </row>
    <row r="54" customFormat="false" ht="15" hidden="false" customHeight="false" outlineLevel="0" collapsed="false">
      <c r="A54" s="14" t="s">
        <v>192</v>
      </c>
      <c r="B54" s="14" t="s">
        <v>193</v>
      </c>
      <c r="C54" s="15" t="str">
        <f aca="false">IF($J54="","",IF(AND($V54&lt;&gt;"",$V54&lt;AsOf),"Left",IF($V54&lt;&gt;"","Leaving",IF(AND($U54&lt;&gt;"",$U54&gt;=AsOf),"Unavailable",IF($T54&lt;&gt;"",$T54,IF(VALUE(LEFT($D54,1))&gt;=3,"Live","Onboarding"))))))</f>
        <v>Live</v>
      </c>
      <c r="D54" s="15" t="str">
        <f aca="false">IF($J54="","",IF($S54&lt;&gt;"","5. Veteran",IF($R54&lt;&gt;"",IF($K54&gt;=DayVetReview,"4. Veteran review due","3. Newcomer"),IF($O54&lt;&gt;"","2. Shadowing","1. Training"))))</f>
        <v>5. Veteran</v>
      </c>
      <c r="E54" s="15" t="str">
        <f aca="false">IF(OR($J54="",$C54="Left",$C54="Leaving"),"",IF(AND($O54="",$K54&gt;DayAbandon),"Gate: training not done by day "&amp;DayAbandon,IF(AND($N54="",$K54&gt;DayTools),"Behind: tools not set up (day "&amp;DayTools&amp;")",IF(AND($O54="",$K54&gt;DayTraining),"Behind: training (day "&amp;DayTraining&amp;")",IF(AND($Q54="",$K54&gt;DayShadowing),"Behind: shadowing (day "&amp;DayShadowing&amp;")",IF(AND($R54="",$K54&gt;DayLive),"Behind: not live yet (day "&amp;DayLive&amp;")",IF(AND(LEFT($D54,1)="3",IF($W54="",TRUE(),AsOf-$W54&gt;NewcomerGap)),"Newcomer: no 1:1 in "&amp;NewcomerGap&amp;"+ days","")))))))</f>
        <v/>
      </c>
      <c r="F54" s="14" t="s">
        <v>81</v>
      </c>
      <c r="G54" s="14" t="s">
        <v>72</v>
      </c>
      <c r="H54" s="14" t="s">
        <v>135</v>
      </c>
      <c r="I54" s="14" t="s">
        <v>84</v>
      </c>
      <c r="J54" s="16" t="n">
        <v>45623</v>
      </c>
      <c r="K54" s="15" t="n">
        <f aca="false">IF($J54="","",IF($V54&lt;&gt;"",MIN($V54,AsOf),AsOf)-$J54)</f>
        <v>672</v>
      </c>
      <c r="L54" s="14" t="n">
        <v>15</v>
      </c>
      <c r="M54" s="14" t="s">
        <v>68</v>
      </c>
      <c r="N54" s="16" t="n">
        <v>45629</v>
      </c>
      <c r="O54" s="16" t="n">
        <v>45638</v>
      </c>
      <c r="P54" s="17" t="n">
        <v>0.91</v>
      </c>
      <c r="Q54" s="16" t="n">
        <v>45664</v>
      </c>
      <c r="R54" s="16" t="n">
        <v>45668</v>
      </c>
      <c r="S54" s="16" t="n">
        <v>45708</v>
      </c>
      <c r="T54" s="14"/>
      <c r="U54" s="16"/>
      <c r="V54" s="18" t="str">
        <f aca="false">IF($A54="","",IFERROR(IF(INDEX(Leavers!$E$2:$E$301,MATCH($A54,Leavers!$A$2:$A$301,0))="","",INDEX(Leavers!$E$2:$E$301,MATCH($A54,Leavers!$A$2:$A$301,0))),""))</f>
        <v/>
      </c>
      <c r="W54" s="18" t="n">
        <f aca="false">IF($A54="","",IF(COUNTIF('Conversation log'!$B$2:$B$1001,$A54)=0,"",_xlfn.MAXIFS('Conversation log'!$A$2:$A$1001,'Conversation log'!$B$2:$B$1001,$A54)))</f>
        <v>46293</v>
      </c>
      <c r="X54" s="14"/>
    </row>
    <row r="55" customFormat="false" ht="15" hidden="false" customHeight="false" outlineLevel="0" collapsed="false">
      <c r="A55" s="14" t="s">
        <v>194</v>
      </c>
      <c r="B55" s="14" t="s">
        <v>195</v>
      </c>
      <c r="C55" s="15" t="str">
        <f aca="false">IF($J55="","",IF(AND($V55&lt;&gt;"",$V55&lt;AsOf),"Left",IF($V55&lt;&gt;"","Leaving",IF(AND($U55&lt;&gt;"",$U55&gt;=AsOf),"Unavailable",IF($T55&lt;&gt;"",$T55,IF(VALUE(LEFT($D55,1))&gt;=3,"Live","Onboarding"))))))</f>
        <v>Left</v>
      </c>
      <c r="D55" s="15" t="str">
        <f aca="false">IF($J55="","",IF($S55&lt;&gt;"","5. Veteran",IF($R55&lt;&gt;"",IF($K55&gt;=DayVetReview,"4. Veteran review due","3. Newcomer"),IF($O55&lt;&gt;"","2. Shadowing","1. Training"))))</f>
        <v>2. Shadowing</v>
      </c>
      <c r="E55" s="15" t="str">
        <f aca="false">IF(OR($J55="",$C55="Left",$C55="Leaving"),"",IF(AND($O55="",$K55&gt;DayAbandon),"Gate: training not done by day "&amp;DayAbandon,IF(AND($N55="",$K55&gt;DayTools),"Behind: tools not set up (day "&amp;DayTools&amp;")",IF(AND($O55="",$K55&gt;DayTraining),"Behind: training (day "&amp;DayTraining&amp;")",IF(AND($Q55="",$K55&gt;DayShadowing),"Behind: shadowing (day "&amp;DayShadowing&amp;")",IF(AND($R55="",$K55&gt;DayLive),"Behind: not live yet (day "&amp;DayLive&amp;")",IF(AND(LEFT($D55,1)="3",IF($W55="",TRUE(),AsOf-$W55&gt;NewcomerGap)),"Newcomer: no 1:1 in "&amp;NewcomerGap&amp;"+ days","")))))))</f>
        <v/>
      </c>
      <c r="F55" s="14" t="s">
        <v>95</v>
      </c>
      <c r="G55" s="14" t="s">
        <v>72</v>
      </c>
      <c r="H55" s="14" t="s">
        <v>73</v>
      </c>
      <c r="I55" s="14" t="s">
        <v>63</v>
      </c>
      <c r="J55" s="16" t="n">
        <v>45623</v>
      </c>
      <c r="K55" s="15" t="n">
        <f aca="false">IF($J55="","",IF($V55&lt;&gt;"",MIN($V55,AsOf),AsOf)-$J55)</f>
        <v>42</v>
      </c>
      <c r="L55" s="14" t="n">
        <v>15</v>
      </c>
      <c r="M55" s="14" t="s">
        <v>85</v>
      </c>
      <c r="N55" s="16" t="n">
        <v>45632</v>
      </c>
      <c r="O55" s="16" t="n">
        <v>45649</v>
      </c>
      <c r="P55" s="17" t="n">
        <v>0.73</v>
      </c>
      <c r="Q55" s="16"/>
      <c r="R55" s="16"/>
      <c r="S55" s="16"/>
      <c r="T55" s="14"/>
      <c r="U55" s="16"/>
      <c r="V55" s="18" t="n">
        <f aca="false">IF($A55="","",IFERROR(IF(INDEX(Leavers!$E$2:$E$301,MATCH($A55,Leavers!$A$2:$A$301,0))="","",INDEX(Leavers!$E$2:$E$301,MATCH($A55,Leavers!$A$2:$A$301,0))),""))</f>
        <v>45665</v>
      </c>
      <c r="W55" s="18" t="str">
        <f aca="false">IF($A55="","",IF(COUNTIF('Conversation log'!$B$2:$B$1001,$A55)=0,"",_xlfn.MAXIFS('Conversation log'!$A$2:$A$1001,'Conversation log'!$B$2:$B$1001,$A55)))</f>
        <v/>
      </c>
      <c r="X55" s="14"/>
    </row>
    <row r="56" customFormat="false" ht="15" hidden="false" customHeight="false" outlineLevel="0" collapsed="false">
      <c r="A56" s="14" t="s">
        <v>196</v>
      </c>
      <c r="B56" s="14" t="s">
        <v>197</v>
      </c>
      <c r="C56" s="15" t="str">
        <f aca="false">IF($J56="","",IF(AND($V56&lt;&gt;"",$V56&lt;AsOf),"Left",IF($V56&lt;&gt;"","Leaving",IF(AND($U56&lt;&gt;"",$U56&gt;=AsOf),"Unavailable",IF($T56&lt;&gt;"",$T56,IF(VALUE(LEFT($D56,1))&gt;=3,"Live","Onboarding"))))))</f>
        <v>Live</v>
      </c>
      <c r="D56" s="15" t="str">
        <f aca="false">IF($J56="","",IF($S56&lt;&gt;"","5. Veteran",IF($R56&lt;&gt;"",IF($K56&gt;=DayVetReview,"4. Veteran review due","3. Newcomer"),IF($O56&lt;&gt;"","2. Shadowing","1. Training"))))</f>
        <v>5. Veteran</v>
      </c>
      <c r="E56" s="15" t="str">
        <f aca="false">IF(OR($J56="",$C56="Left",$C56="Leaving"),"",IF(AND($O56="",$K56&gt;DayAbandon),"Gate: training not done by day "&amp;DayAbandon,IF(AND($N56="",$K56&gt;DayTools),"Behind: tools not set up (day "&amp;DayTools&amp;")",IF(AND($O56="",$K56&gt;DayTraining),"Behind: training (day "&amp;DayTraining&amp;")",IF(AND($Q56="",$K56&gt;DayShadowing),"Behind: shadowing (day "&amp;DayShadowing&amp;")",IF(AND($R56="",$K56&gt;DayLive),"Behind: not live yet (day "&amp;DayLive&amp;")",IF(AND(LEFT($D56,1)="3",IF($W56="",TRUE(),AsOf-$W56&gt;NewcomerGap)),"Newcomer: no 1:1 in "&amp;NewcomerGap&amp;"+ days","")))))))</f>
        <v/>
      </c>
      <c r="F56" s="14" t="s">
        <v>81</v>
      </c>
      <c r="G56" s="14" t="s">
        <v>72</v>
      </c>
      <c r="H56" s="14" t="s">
        <v>198</v>
      </c>
      <c r="I56" s="14" t="s">
        <v>84</v>
      </c>
      <c r="J56" s="16" t="n">
        <v>45629</v>
      </c>
      <c r="K56" s="15" t="n">
        <f aca="false">IF($J56="","",IF($V56&lt;&gt;"",MIN($V56,AsOf),AsOf)-$J56)</f>
        <v>666</v>
      </c>
      <c r="L56" s="14" t="n">
        <v>20</v>
      </c>
      <c r="M56" s="14" t="s">
        <v>78</v>
      </c>
      <c r="N56" s="16" t="n">
        <v>45637</v>
      </c>
      <c r="O56" s="16" t="n">
        <v>45643</v>
      </c>
      <c r="P56" s="17" t="n">
        <v>0.85</v>
      </c>
      <c r="Q56" s="16" t="n">
        <v>45661</v>
      </c>
      <c r="R56" s="16" t="n">
        <v>45664</v>
      </c>
      <c r="S56" s="16" t="n">
        <v>45719</v>
      </c>
      <c r="T56" s="14"/>
      <c r="U56" s="16"/>
      <c r="V56" s="18" t="str">
        <f aca="false">IF($A56="","",IFERROR(IF(INDEX(Leavers!$E$2:$E$301,MATCH($A56,Leavers!$A$2:$A$301,0))="","",INDEX(Leavers!$E$2:$E$301,MATCH($A56,Leavers!$A$2:$A$301,0))),""))</f>
        <v/>
      </c>
      <c r="W56" s="18" t="n">
        <f aca="false">IF($A56="","",IF(COUNTIF('Conversation log'!$B$2:$B$1001,$A56)=0,"",_xlfn.MAXIFS('Conversation log'!$A$2:$A$1001,'Conversation log'!$B$2:$B$1001,$A56)))</f>
        <v>46292</v>
      </c>
      <c r="X56" s="14"/>
    </row>
    <row r="57" customFormat="false" ht="15" hidden="false" customHeight="false" outlineLevel="0" collapsed="false">
      <c r="A57" s="14" t="s">
        <v>199</v>
      </c>
      <c r="B57" s="14" t="s">
        <v>200</v>
      </c>
      <c r="C57" s="15" t="str">
        <f aca="false">IF($J57="","",IF(AND($V57&lt;&gt;"",$V57&lt;AsOf),"Left",IF($V57&lt;&gt;"","Leaving",IF(AND($U57&lt;&gt;"",$U57&gt;=AsOf),"Unavailable",IF($T57&lt;&gt;"",$T57,IF(VALUE(LEFT($D57,1))&gt;=3,"Live","Onboarding"))))))</f>
        <v>Left</v>
      </c>
      <c r="D57" s="15" t="str">
        <f aca="false">IF($J57="","",IF($S57&lt;&gt;"","5. Veteran",IF($R57&lt;&gt;"",IF($K57&gt;=DayVetReview,"4. Veteran review due","3. Newcomer"),IF($O57&lt;&gt;"","2. Shadowing","1. Training"))))</f>
        <v>1. Training</v>
      </c>
      <c r="E57" s="15" t="str">
        <f aca="false">IF(OR($J57="",$C57="Left",$C57="Leaving"),"",IF(AND($O57="",$K57&gt;DayAbandon),"Gate: training not done by day "&amp;DayAbandon,IF(AND($N57="",$K57&gt;DayTools),"Behind: tools not set up (day "&amp;DayTools&amp;")",IF(AND($O57="",$K57&gt;DayTraining),"Behind: training (day "&amp;DayTraining&amp;")",IF(AND($Q57="",$K57&gt;DayShadowing),"Behind: shadowing (day "&amp;DayShadowing&amp;")",IF(AND($R57="",$K57&gt;DayLive),"Behind: not live yet (day "&amp;DayLive&amp;")",IF(AND(LEFT($D57,1)="3",IF($W57="",TRUE(),AsOf-$W57&gt;NewcomerGap)),"Newcomer: no 1:1 in "&amp;NewcomerGap&amp;"+ days","")))))))</f>
        <v/>
      </c>
      <c r="F57" s="14" t="s">
        <v>81</v>
      </c>
      <c r="G57" s="14" t="s">
        <v>72</v>
      </c>
      <c r="H57" s="14" t="s">
        <v>83</v>
      </c>
      <c r="I57" s="14" t="s">
        <v>84</v>
      </c>
      <c r="J57" s="16" t="n">
        <v>45631</v>
      </c>
      <c r="K57" s="15" t="n">
        <f aca="false">IF($J57="","",IF($V57&lt;&gt;"",MIN($V57,AsOf),AsOf)-$J57)</f>
        <v>8</v>
      </c>
      <c r="L57" s="14" t="n">
        <v>20</v>
      </c>
      <c r="M57" s="14" t="s">
        <v>68</v>
      </c>
      <c r="N57" s="16" t="n">
        <v>45637</v>
      </c>
      <c r="O57" s="16"/>
      <c r="P57" s="17"/>
      <c r="Q57" s="16"/>
      <c r="R57" s="16"/>
      <c r="S57" s="16"/>
      <c r="T57" s="14"/>
      <c r="U57" s="16"/>
      <c r="V57" s="18" t="n">
        <f aca="false">IF($A57="","",IFERROR(IF(INDEX(Leavers!$E$2:$E$301,MATCH($A57,Leavers!$A$2:$A$301,0))="","",INDEX(Leavers!$E$2:$E$301,MATCH($A57,Leavers!$A$2:$A$301,0))),""))</f>
        <v>45639</v>
      </c>
      <c r="W57" s="18" t="str">
        <f aca="false">IF($A57="","",IF(COUNTIF('Conversation log'!$B$2:$B$1001,$A57)=0,"",_xlfn.MAXIFS('Conversation log'!$A$2:$A$1001,'Conversation log'!$B$2:$B$1001,$A57)))</f>
        <v/>
      </c>
      <c r="X57" s="14"/>
    </row>
    <row r="58" customFormat="false" ht="15" hidden="false" customHeight="false" outlineLevel="0" collapsed="false">
      <c r="A58" s="14" t="s">
        <v>201</v>
      </c>
      <c r="B58" s="14" t="s">
        <v>202</v>
      </c>
      <c r="C58" s="15" t="str">
        <f aca="false">IF($J58="","",IF(AND($V58&lt;&gt;"",$V58&lt;AsOf),"Left",IF($V58&lt;&gt;"","Leaving",IF(AND($U58&lt;&gt;"",$U58&gt;=AsOf),"Unavailable",IF($T58&lt;&gt;"",$T58,IF(VALUE(LEFT($D58,1))&gt;=3,"Live","Onboarding"))))))</f>
        <v>Left</v>
      </c>
      <c r="D58" s="15" t="str">
        <f aca="false">IF($J58="","",IF($S58&lt;&gt;"","5. Veteran",IF($R58&lt;&gt;"",IF($K58&gt;=DayVetReview,"4. Veteran review due","3. Newcomer"),IF($O58&lt;&gt;"","2. Shadowing","1. Training"))))</f>
        <v>1. Training</v>
      </c>
      <c r="E58" s="15" t="str">
        <f aca="false">IF(OR($J58="",$C58="Left",$C58="Leaving"),"",IF(AND($O58="",$K58&gt;DayAbandon),"Gate: training not done by day "&amp;DayAbandon,IF(AND($N58="",$K58&gt;DayTools),"Behind: tools not set up (day "&amp;DayTools&amp;")",IF(AND($O58="",$K58&gt;DayTraining),"Behind: training (day "&amp;DayTraining&amp;")",IF(AND($Q58="",$K58&gt;DayShadowing),"Behind: shadowing (day "&amp;DayShadowing&amp;")",IF(AND($R58="",$K58&gt;DayLive),"Behind: not live yet (day "&amp;DayLive&amp;")",IF(AND(LEFT($D58,1)="3",IF($W58="",TRUE(),AsOf-$W58&gt;NewcomerGap)),"Newcomer: no 1:1 in "&amp;NewcomerGap&amp;"+ days","")))))))</f>
        <v/>
      </c>
      <c r="F58" s="14" t="s">
        <v>81</v>
      </c>
      <c r="G58" s="14" t="s">
        <v>72</v>
      </c>
      <c r="H58" s="14" t="s">
        <v>141</v>
      </c>
      <c r="I58" s="14" t="s">
        <v>84</v>
      </c>
      <c r="J58" s="16" t="n">
        <v>45635</v>
      </c>
      <c r="K58" s="15" t="n">
        <f aca="false">IF($J58="","",IF($V58&lt;&gt;"",MIN($V58,AsOf),AsOf)-$J58)</f>
        <v>11</v>
      </c>
      <c r="L58" s="14" t="n">
        <v>15</v>
      </c>
      <c r="M58" s="14" t="s">
        <v>68</v>
      </c>
      <c r="N58" s="16" t="n">
        <v>45640</v>
      </c>
      <c r="O58" s="16"/>
      <c r="P58" s="17"/>
      <c r="Q58" s="16"/>
      <c r="R58" s="16"/>
      <c r="S58" s="16"/>
      <c r="T58" s="14"/>
      <c r="U58" s="16"/>
      <c r="V58" s="18" t="n">
        <f aca="false">IF($A58="","",IFERROR(IF(INDEX(Leavers!$E$2:$E$301,MATCH($A58,Leavers!$A$2:$A$301,0))="","",INDEX(Leavers!$E$2:$E$301,MATCH($A58,Leavers!$A$2:$A$301,0))),""))</f>
        <v>45646</v>
      </c>
      <c r="W58" s="18" t="str">
        <f aca="false">IF($A58="","",IF(COUNTIF('Conversation log'!$B$2:$B$1001,$A58)=0,"",_xlfn.MAXIFS('Conversation log'!$A$2:$A$1001,'Conversation log'!$B$2:$B$1001,$A58)))</f>
        <v/>
      </c>
      <c r="X58" s="14"/>
    </row>
    <row r="59" customFormat="false" ht="15" hidden="false" customHeight="false" outlineLevel="0" collapsed="false">
      <c r="A59" s="14" t="s">
        <v>203</v>
      </c>
      <c r="B59" s="14" t="s">
        <v>204</v>
      </c>
      <c r="C59" s="15" t="str">
        <f aca="false">IF($J59="","",IF(AND($V59&lt;&gt;"",$V59&lt;AsOf),"Left",IF($V59&lt;&gt;"","Leaving",IF(AND($U59&lt;&gt;"",$U59&gt;=AsOf),"Unavailable",IF($T59&lt;&gt;"",$T59,IF(VALUE(LEFT($D59,1))&gt;=3,"Live","Onboarding"))))))</f>
        <v>Live</v>
      </c>
      <c r="D59" s="15" t="str">
        <f aca="false">IF($J59="","",IF($S59&lt;&gt;"","5. Veteran",IF($R59&lt;&gt;"",IF($K59&gt;=DayVetReview,"4. Veteran review due","3. Newcomer"),IF($O59&lt;&gt;"","2. Shadowing","1. Training"))))</f>
        <v>5. Veteran</v>
      </c>
      <c r="E59" s="15" t="str">
        <f aca="false">IF(OR($J59="",$C59="Left",$C59="Leaving"),"",IF(AND($O59="",$K59&gt;DayAbandon),"Gate: training not done by day "&amp;DayAbandon,IF(AND($N59="",$K59&gt;DayTools),"Behind: tools not set up (day "&amp;DayTools&amp;")",IF(AND($O59="",$K59&gt;DayTraining),"Behind: training (day "&amp;DayTraining&amp;")",IF(AND($Q59="",$K59&gt;DayShadowing),"Behind: shadowing (day "&amp;DayShadowing&amp;")",IF(AND($R59="",$K59&gt;DayLive),"Behind: not live yet (day "&amp;DayLive&amp;")",IF(AND(LEFT($D59,1)="3",IF($W59="",TRUE(),AsOf-$W59&gt;NewcomerGap)),"Newcomer: no 1:1 in "&amp;NewcomerGap&amp;"+ days","")))))))</f>
        <v/>
      </c>
      <c r="F59" s="14" t="s">
        <v>81</v>
      </c>
      <c r="G59" s="14" t="s">
        <v>72</v>
      </c>
      <c r="H59" s="14" t="s">
        <v>77</v>
      </c>
      <c r="I59" s="14" t="s">
        <v>84</v>
      </c>
      <c r="J59" s="16" t="n">
        <v>45645</v>
      </c>
      <c r="K59" s="15" t="n">
        <f aca="false">IF($J59="","",IF($V59&lt;&gt;"",MIN($V59,AsOf),AsOf)-$J59)</f>
        <v>650</v>
      </c>
      <c r="L59" s="14" t="n">
        <v>30</v>
      </c>
      <c r="M59" s="14" t="s">
        <v>68</v>
      </c>
      <c r="N59" s="16" t="n">
        <v>45654</v>
      </c>
      <c r="O59" s="16" t="n">
        <v>45663</v>
      </c>
      <c r="P59" s="17" t="n">
        <v>0.97</v>
      </c>
      <c r="Q59" s="16" t="n">
        <v>45686</v>
      </c>
      <c r="R59" s="16" t="n">
        <v>45690</v>
      </c>
      <c r="S59" s="16" t="n">
        <v>45730</v>
      </c>
      <c r="T59" s="14"/>
      <c r="U59" s="16"/>
      <c r="V59" s="18" t="str">
        <f aca="false">IF($A59="","",IFERROR(IF(INDEX(Leavers!$E$2:$E$301,MATCH($A59,Leavers!$A$2:$A$301,0))="","",INDEX(Leavers!$E$2:$E$301,MATCH($A59,Leavers!$A$2:$A$301,0))),""))</f>
        <v/>
      </c>
      <c r="W59" s="18" t="n">
        <f aca="false">IF($A59="","",IF(COUNTIF('Conversation log'!$B$2:$B$1001,$A59)=0,"",_xlfn.MAXIFS('Conversation log'!$A$2:$A$1001,'Conversation log'!$B$2:$B$1001,$A59)))</f>
        <v>46291</v>
      </c>
      <c r="X59" s="14"/>
    </row>
    <row r="60" customFormat="false" ht="15" hidden="false" customHeight="false" outlineLevel="0" collapsed="false">
      <c r="A60" s="14" t="s">
        <v>205</v>
      </c>
      <c r="B60" s="14" t="s">
        <v>206</v>
      </c>
      <c r="C60" s="15" t="str">
        <f aca="false">IF($J60="","",IF(AND($V60&lt;&gt;"",$V60&lt;AsOf),"Left",IF($V60&lt;&gt;"","Leaving",IF(AND($U60&lt;&gt;"",$U60&gt;=AsOf),"Unavailable",IF($T60&lt;&gt;"",$T60,IF(VALUE(LEFT($D60,1))&gt;=3,"Live","Onboarding"))))))</f>
        <v>Left</v>
      </c>
      <c r="D60" s="15" t="str">
        <f aca="false">IF($J60="","",IF($S60&lt;&gt;"","5. Veteran",IF($R60&lt;&gt;"",IF($K60&gt;=DayVetReview,"4. Veteran review due","3. Newcomer"),IF($O60&lt;&gt;"","2. Shadowing","1. Training"))))</f>
        <v>2. Shadowing</v>
      </c>
      <c r="E60" s="15" t="str">
        <f aca="false">IF(OR($J60="",$C60="Left",$C60="Leaving"),"",IF(AND($O60="",$K60&gt;DayAbandon),"Gate: training not done by day "&amp;DayAbandon,IF(AND($N60="",$K60&gt;DayTools),"Behind: tools not set up (day "&amp;DayTools&amp;")",IF(AND($O60="",$K60&gt;DayTraining),"Behind: training (day "&amp;DayTraining&amp;")",IF(AND($Q60="",$K60&gt;DayShadowing),"Behind: shadowing (day "&amp;DayShadowing&amp;")",IF(AND($R60="",$K60&gt;DayLive),"Behind: not live yet (day "&amp;DayLive&amp;")",IF(AND(LEFT($D60,1)="3",IF($W60="",TRUE(),AsOf-$W60&gt;NewcomerGap)),"Newcomer: no 1:1 in "&amp;NewcomerGap&amp;"+ days","")))))))</f>
        <v/>
      </c>
      <c r="F60" s="14" t="s">
        <v>81</v>
      </c>
      <c r="G60" s="14" t="s">
        <v>72</v>
      </c>
      <c r="H60" s="14" t="s">
        <v>83</v>
      </c>
      <c r="I60" s="14" t="s">
        <v>84</v>
      </c>
      <c r="J60" s="16" t="n">
        <v>45646</v>
      </c>
      <c r="K60" s="15" t="n">
        <f aca="false">IF($J60="","",IF($V60&lt;&gt;"",MIN($V60,AsOf),AsOf)-$J60)</f>
        <v>33</v>
      </c>
      <c r="L60" s="14" t="n">
        <v>10</v>
      </c>
      <c r="M60" s="14" t="s">
        <v>85</v>
      </c>
      <c r="N60" s="16" t="n">
        <v>45652</v>
      </c>
      <c r="O60" s="16" t="n">
        <v>45674</v>
      </c>
      <c r="P60" s="17" t="n">
        <v>0.82</v>
      </c>
      <c r="Q60" s="16"/>
      <c r="R60" s="16"/>
      <c r="S60" s="16"/>
      <c r="T60" s="14"/>
      <c r="U60" s="16"/>
      <c r="V60" s="18" t="n">
        <f aca="false">IF($A60="","",IFERROR(IF(INDEX(Leavers!$E$2:$E$301,MATCH($A60,Leavers!$A$2:$A$301,0))="","",INDEX(Leavers!$E$2:$E$301,MATCH($A60,Leavers!$A$2:$A$301,0))),""))</f>
        <v>45679</v>
      </c>
      <c r="W60" s="18" t="str">
        <f aca="false">IF($A60="","",IF(COUNTIF('Conversation log'!$B$2:$B$1001,$A60)=0,"",_xlfn.MAXIFS('Conversation log'!$A$2:$A$1001,'Conversation log'!$B$2:$B$1001,$A60)))</f>
        <v/>
      </c>
      <c r="X60" s="14"/>
    </row>
    <row r="61" customFormat="false" ht="15" hidden="false" customHeight="false" outlineLevel="0" collapsed="false">
      <c r="A61" s="14" t="s">
        <v>207</v>
      </c>
      <c r="B61" s="14" t="s">
        <v>208</v>
      </c>
      <c r="C61" s="15" t="str">
        <f aca="false">IF($J61="","",IF(AND($V61&lt;&gt;"",$V61&lt;AsOf),"Left",IF($V61&lt;&gt;"","Leaving",IF(AND($U61&lt;&gt;"",$U61&gt;=AsOf),"Unavailable",IF($T61&lt;&gt;"",$T61,IF(VALUE(LEFT($D61,1))&gt;=3,"Live","Onboarding"))))))</f>
        <v>Live</v>
      </c>
      <c r="D61" s="15" t="str">
        <f aca="false">IF($J61="","",IF($S61&lt;&gt;"","5. Veteran",IF($R61&lt;&gt;"",IF($K61&gt;=DayVetReview,"4. Veteran review due","3. Newcomer"),IF($O61&lt;&gt;"","2. Shadowing","1. Training"))))</f>
        <v>5. Veteran</v>
      </c>
      <c r="E61" s="15" t="str">
        <f aca="false">IF(OR($J61="",$C61="Left",$C61="Leaving"),"",IF(AND($O61="",$K61&gt;DayAbandon),"Gate: training not done by day "&amp;DayAbandon,IF(AND($N61="",$K61&gt;DayTools),"Behind: tools not set up (day "&amp;DayTools&amp;")",IF(AND($O61="",$K61&gt;DayTraining),"Behind: training (day "&amp;DayTraining&amp;")",IF(AND($Q61="",$K61&gt;DayShadowing),"Behind: shadowing (day "&amp;DayShadowing&amp;")",IF(AND($R61="",$K61&gt;DayLive),"Behind: not live yet (day "&amp;DayLive&amp;")",IF(AND(LEFT($D61,1)="3",IF($W61="",TRUE(),AsOf-$W61&gt;NewcomerGap)),"Newcomer: no 1:1 in "&amp;NewcomerGap&amp;"+ days","")))))))</f>
        <v/>
      </c>
      <c r="F61" s="14" t="s">
        <v>81</v>
      </c>
      <c r="G61" s="14" t="s">
        <v>72</v>
      </c>
      <c r="H61" s="14" t="s">
        <v>100</v>
      </c>
      <c r="I61" s="14" t="s">
        <v>84</v>
      </c>
      <c r="J61" s="16" t="n">
        <v>45649</v>
      </c>
      <c r="K61" s="15" t="n">
        <f aca="false">IF($J61="","",IF($V61&lt;&gt;"",MIN($V61,AsOf),AsOf)-$J61)</f>
        <v>646</v>
      </c>
      <c r="L61" s="14" t="n">
        <v>10</v>
      </c>
      <c r="M61" s="14" t="s">
        <v>85</v>
      </c>
      <c r="N61" s="16" t="n">
        <v>45665</v>
      </c>
      <c r="O61" s="16" t="n">
        <v>45677</v>
      </c>
      <c r="P61" s="17" t="n">
        <v>0.75</v>
      </c>
      <c r="Q61" s="16" t="n">
        <v>45690</v>
      </c>
      <c r="R61" s="16" t="n">
        <v>45693</v>
      </c>
      <c r="S61" s="16" t="n">
        <v>45747</v>
      </c>
      <c r="T61" s="14"/>
      <c r="U61" s="16"/>
      <c r="V61" s="18" t="str">
        <f aca="false">IF($A61="","",IFERROR(IF(INDEX(Leavers!$E$2:$E$301,MATCH($A61,Leavers!$A$2:$A$301,0))="","",INDEX(Leavers!$E$2:$E$301,MATCH($A61,Leavers!$A$2:$A$301,0))),""))</f>
        <v/>
      </c>
      <c r="W61" s="18" t="n">
        <f aca="false">IF($A61="","",IF(COUNTIF('Conversation log'!$B$2:$B$1001,$A61)=0,"",_xlfn.MAXIFS('Conversation log'!$A$2:$A$1001,'Conversation log'!$B$2:$B$1001,$A61)))</f>
        <v>46291</v>
      </c>
      <c r="X61" s="14"/>
    </row>
    <row r="62" customFormat="false" ht="15" hidden="false" customHeight="false" outlineLevel="0" collapsed="false">
      <c r="A62" s="14" t="s">
        <v>209</v>
      </c>
      <c r="B62" s="14" t="s">
        <v>210</v>
      </c>
      <c r="C62" s="15" t="str">
        <f aca="false">IF($J62="","",IF(AND($V62&lt;&gt;"",$V62&lt;AsOf),"Left",IF($V62&lt;&gt;"","Leaving",IF(AND($U62&lt;&gt;"",$U62&gt;=AsOf),"Unavailable",IF($T62&lt;&gt;"",$T62,IF(VALUE(LEFT($D62,1))&gt;=3,"Live","Onboarding"))))))</f>
        <v>Live</v>
      </c>
      <c r="D62" s="15" t="str">
        <f aca="false">IF($J62="","",IF($S62&lt;&gt;"","5. Veteran",IF($R62&lt;&gt;"",IF($K62&gt;=DayVetReview,"4. Veteran review due","3. Newcomer"),IF($O62&lt;&gt;"","2. Shadowing","1. Training"))))</f>
        <v>5. Veteran</v>
      </c>
      <c r="E62" s="15" t="str">
        <f aca="false">IF(OR($J62="",$C62="Left",$C62="Leaving"),"",IF(AND($O62="",$K62&gt;DayAbandon),"Gate: training not done by day "&amp;DayAbandon,IF(AND($N62="",$K62&gt;DayTools),"Behind: tools not set up (day "&amp;DayTools&amp;")",IF(AND($O62="",$K62&gt;DayTraining),"Behind: training (day "&amp;DayTraining&amp;")",IF(AND($Q62="",$K62&gt;DayShadowing),"Behind: shadowing (day "&amp;DayShadowing&amp;")",IF(AND($R62="",$K62&gt;DayLive),"Behind: not live yet (day "&amp;DayLive&amp;")",IF(AND(LEFT($D62,1)="3",IF($W62="",TRUE(),AsOf-$W62&gt;NewcomerGap)),"Newcomer: no 1:1 in "&amp;NewcomerGap&amp;"+ days","")))))))</f>
        <v/>
      </c>
      <c r="F62" s="14" t="s">
        <v>81</v>
      </c>
      <c r="G62" s="14" t="s">
        <v>72</v>
      </c>
      <c r="H62" s="14" t="s">
        <v>83</v>
      </c>
      <c r="I62" s="14" t="s">
        <v>84</v>
      </c>
      <c r="J62" s="16" t="n">
        <v>45656</v>
      </c>
      <c r="K62" s="15" t="n">
        <f aca="false">IF($J62="","",IF($V62&lt;&gt;"",MIN($V62,AsOf),AsOf)-$J62)</f>
        <v>639</v>
      </c>
      <c r="L62" s="14" t="n">
        <v>20</v>
      </c>
      <c r="M62" s="14" t="s">
        <v>68</v>
      </c>
      <c r="N62" s="16" t="n">
        <v>45659</v>
      </c>
      <c r="O62" s="16" t="n">
        <v>45682</v>
      </c>
      <c r="P62" s="17" t="n">
        <v>0.9</v>
      </c>
      <c r="Q62" s="16" t="n">
        <v>45696</v>
      </c>
      <c r="R62" s="16" t="n">
        <v>45699</v>
      </c>
      <c r="S62" s="16" t="n">
        <v>45747</v>
      </c>
      <c r="T62" s="14"/>
      <c r="U62" s="16"/>
      <c r="V62" s="18" t="str">
        <f aca="false">IF($A62="","",IFERROR(IF(INDEX(Leavers!$E$2:$E$301,MATCH($A62,Leavers!$A$2:$A$301,0))="","",INDEX(Leavers!$E$2:$E$301,MATCH($A62,Leavers!$A$2:$A$301,0))),""))</f>
        <v/>
      </c>
      <c r="W62" s="18" t="n">
        <f aca="false">IF($A62="","",IF(COUNTIF('Conversation log'!$B$2:$B$1001,$A62)=0,"",_xlfn.MAXIFS('Conversation log'!$A$2:$A$1001,'Conversation log'!$B$2:$B$1001,$A62)))</f>
        <v>46291</v>
      </c>
      <c r="X62" s="14"/>
    </row>
    <row r="63" customFormat="false" ht="15" hidden="false" customHeight="false" outlineLevel="0" collapsed="false">
      <c r="A63" s="14" t="s">
        <v>211</v>
      </c>
      <c r="B63" s="14" t="s">
        <v>212</v>
      </c>
      <c r="C63" s="15" t="str">
        <f aca="false">IF($J63="","",IF(AND($V63&lt;&gt;"",$V63&lt;AsOf),"Left",IF($V63&lt;&gt;"","Leaving",IF(AND($U63&lt;&gt;"",$U63&gt;=AsOf),"Unavailable",IF($T63&lt;&gt;"",$T63,IF(VALUE(LEFT($D63,1))&gt;=3,"Live","Onboarding"))))))</f>
        <v>Left</v>
      </c>
      <c r="D63" s="15" t="str">
        <f aca="false">IF($J63="","",IF($S63&lt;&gt;"","5. Veteran",IF($R63&lt;&gt;"",IF($K63&gt;=DayVetReview,"4. Veteran review due","3. Newcomer"),IF($O63&lt;&gt;"","2. Shadowing","1. Training"))))</f>
        <v>5. Veteran</v>
      </c>
      <c r="E63" s="15" t="str">
        <f aca="false">IF(OR($J63="",$C63="Left",$C63="Leaving"),"",IF(AND($O63="",$K63&gt;DayAbandon),"Gate: training not done by day "&amp;DayAbandon,IF(AND($N63="",$K63&gt;DayTools),"Behind: tools not set up (day "&amp;DayTools&amp;")",IF(AND($O63="",$K63&gt;DayTraining),"Behind: training (day "&amp;DayTraining&amp;")",IF(AND($Q63="",$K63&gt;DayShadowing),"Behind: shadowing (day "&amp;DayShadowing&amp;")",IF(AND($R63="",$K63&gt;DayLive),"Behind: not live yet (day "&amp;DayLive&amp;")",IF(AND(LEFT($D63,1)="3",IF($W63="",TRUE(),AsOf-$W63&gt;NewcomerGap)),"Newcomer: no 1:1 in "&amp;NewcomerGap&amp;"+ days","")))))))</f>
        <v/>
      </c>
      <c r="F63" s="14" t="s">
        <v>71</v>
      </c>
      <c r="G63" s="14" t="s">
        <v>72</v>
      </c>
      <c r="H63" s="14" t="s">
        <v>92</v>
      </c>
      <c r="I63" s="14" t="s">
        <v>74</v>
      </c>
      <c r="J63" s="16" t="n">
        <v>45660</v>
      </c>
      <c r="K63" s="15" t="n">
        <f aca="false">IF($J63="","",IF($V63&lt;&gt;"",MIN($V63,AsOf),AsOf)-$J63)</f>
        <v>305</v>
      </c>
      <c r="L63" s="14" t="n">
        <v>15</v>
      </c>
      <c r="M63" s="14" t="s">
        <v>68</v>
      </c>
      <c r="N63" s="16" t="n">
        <v>45662</v>
      </c>
      <c r="O63" s="16" t="n">
        <v>45672</v>
      </c>
      <c r="P63" s="17" t="n">
        <v>0.94</v>
      </c>
      <c r="Q63" s="16" t="n">
        <v>45697</v>
      </c>
      <c r="R63" s="16" t="n">
        <v>45699</v>
      </c>
      <c r="S63" s="16" t="n">
        <v>45750</v>
      </c>
      <c r="T63" s="14"/>
      <c r="U63" s="16"/>
      <c r="V63" s="18" t="n">
        <f aca="false">IF($A63="","",IFERROR(IF(INDEX(Leavers!$E$2:$E$301,MATCH($A63,Leavers!$A$2:$A$301,0))="","",INDEX(Leavers!$E$2:$E$301,MATCH($A63,Leavers!$A$2:$A$301,0))),""))</f>
        <v>45965</v>
      </c>
      <c r="W63" s="18" t="str">
        <f aca="false">IF($A63="","",IF(COUNTIF('Conversation log'!$B$2:$B$1001,$A63)=0,"",_xlfn.MAXIFS('Conversation log'!$A$2:$A$1001,'Conversation log'!$B$2:$B$1001,$A63)))</f>
        <v/>
      </c>
      <c r="X63" s="14"/>
    </row>
    <row r="64" customFormat="false" ht="15" hidden="false" customHeight="false" outlineLevel="0" collapsed="false">
      <c r="A64" s="14" t="s">
        <v>213</v>
      </c>
      <c r="B64" s="14" t="s">
        <v>214</v>
      </c>
      <c r="C64" s="15" t="str">
        <f aca="false">IF($J64="","",IF(AND($V64&lt;&gt;"",$V64&lt;AsOf),"Left",IF($V64&lt;&gt;"","Leaving",IF(AND($U64&lt;&gt;"",$U64&gt;=AsOf),"Unavailable",IF($T64&lt;&gt;"",$T64,IF(VALUE(LEFT($D64,1))&gt;=3,"Live","Onboarding"))))))</f>
        <v>Left</v>
      </c>
      <c r="D64" s="15" t="str">
        <f aca="false">IF($J64="","",IF($S64&lt;&gt;"","5. Veteran",IF($R64&lt;&gt;"",IF($K64&gt;=DayVetReview,"4. Veteran review due","3. Newcomer"),IF($O64&lt;&gt;"","2. Shadowing","1. Training"))))</f>
        <v>2. Shadowing</v>
      </c>
      <c r="E64" s="15" t="str">
        <f aca="false">IF(OR($J64="",$C64="Left",$C64="Leaving"),"",IF(AND($O64="",$K64&gt;DayAbandon),"Gate: training not done by day "&amp;DayAbandon,IF(AND($N64="",$K64&gt;DayTools),"Behind: tools not set up (day "&amp;DayTools&amp;")",IF(AND($O64="",$K64&gt;DayTraining),"Behind: training (day "&amp;DayTraining&amp;")",IF(AND($Q64="",$K64&gt;DayShadowing),"Behind: shadowing (day "&amp;DayShadowing&amp;")",IF(AND($R64="",$K64&gt;DayLive),"Behind: not live yet (day "&amp;DayLive&amp;")",IF(AND(LEFT($D64,1)="3",IF($W64="",TRUE(),AsOf-$W64&gt;NewcomerGap)),"Newcomer: no 1:1 in "&amp;NewcomerGap&amp;"+ days","")))))))</f>
        <v/>
      </c>
      <c r="F64" s="14" t="s">
        <v>99</v>
      </c>
      <c r="G64" s="14" t="s">
        <v>72</v>
      </c>
      <c r="H64" s="14" t="s">
        <v>215</v>
      </c>
      <c r="I64" s="14" t="s">
        <v>101</v>
      </c>
      <c r="J64" s="16" t="n">
        <v>45663</v>
      </c>
      <c r="K64" s="15" t="n">
        <f aca="false">IF($J64="","",IF($V64&lt;&gt;"",MIN($V64,AsOf),AsOf)-$J64)</f>
        <v>42</v>
      </c>
      <c r="L64" s="14" t="n">
        <v>20</v>
      </c>
      <c r="M64" s="14" t="s">
        <v>78</v>
      </c>
      <c r="N64" s="16" t="n">
        <v>45667</v>
      </c>
      <c r="O64" s="16" t="n">
        <v>45683</v>
      </c>
      <c r="P64" s="17" t="n">
        <v>0.87</v>
      </c>
      <c r="Q64" s="16" t="n">
        <v>45705</v>
      </c>
      <c r="R64" s="16"/>
      <c r="S64" s="16"/>
      <c r="T64" s="14"/>
      <c r="U64" s="16"/>
      <c r="V64" s="18" t="n">
        <f aca="false">IF($A64="","",IFERROR(IF(INDEX(Leavers!$E$2:$E$301,MATCH($A64,Leavers!$A$2:$A$301,0))="","",INDEX(Leavers!$E$2:$E$301,MATCH($A64,Leavers!$A$2:$A$301,0))),""))</f>
        <v>45705</v>
      </c>
      <c r="W64" s="18" t="str">
        <f aca="false">IF($A64="","",IF(COUNTIF('Conversation log'!$B$2:$B$1001,$A64)=0,"",_xlfn.MAXIFS('Conversation log'!$A$2:$A$1001,'Conversation log'!$B$2:$B$1001,$A64)))</f>
        <v/>
      </c>
      <c r="X64" s="14"/>
    </row>
    <row r="65" customFormat="false" ht="15" hidden="false" customHeight="false" outlineLevel="0" collapsed="false">
      <c r="A65" s="14" t="s">
        <v>216</v>
      </c>
      <c r="B65" s="14" t="s">
        <v>217</v>
      </c>
      <c r="C65" s="15" t="str">
        <f aca="false">IF($J65="","",IF(AND($V65&lt;&gt;"",$V65&lt;AsOf),"Left",IF($V65&lt;&gt;"","Leaving",IF(AND($U65&lt;&gt;"",$U65&gt;=AsOf),"Unavailable",IF($T65&lt;&gt;"",$T65,IF(VALUE(LEFT($D65,1))&gt;=3,"Live","Onboarding"))))))</f>
        <v>Live</v>
      </c>
      <c r="D65" s="15" t="str">
        <f aca="false">IF($J65="","",IF($S65&lt;&gt;"","5. Veteran",IF($R65&lt;&gt;"",IF($K65&gt;=DayVetReview,"4. Veteran review due","3. Newcomer"),IF($O65&lt;&gt;"","2. Shadowing","1. Training"))))</f>
        <v>5. Veteran</v>
      </c>
      <c r="E65" s="15" t="str">
        <f aca="false">IF(OR($J65="",$C65="Left",$C65="Leaving"),"",IF(AND($O65="",$K65&gt;DayAbandon),"Gate: training not done by day "&amp;DayAbandon,IF(AND($N65="",$K65&gt;DayTools),"Behind: tools not set up (day "&amp;DayTools&amp;")",IF(AND($O65="",$K65&gt;DayTraining),"Behind: training (day "&amp;DayTraining&amp;")",IF(AND($Q65="",$K65&gt;DayShadowing),"Behind: shadowing (day "&amp;DayShadowing&amp;")",IF(AND($R65="",$K65&gt;DayLive),"Behind: not live yet (day "&amp;DayLive&amp;")",IF(AND(LEFT($D65,1)="3",IF($W65="",TRUE(),AsOf-$W65&gt;NewcomerGap)),"Newcomer: no 1:1 in "&amp;NewcomerGap&amp;"+ days","")))))))</f>
        <v/>
      </c>
      <c r="F65" s="14" t="s">
        <v>99</v>
      </c>
      <c r="G65" s="14" t="s">
        <v>72</v>
      </c>
      <c r="H65" s="14" t="s">
        <v>92</v>
      </c>
      <c r="I65" s="14" t="s">
        <v>101</v>
      </c>
      <c r="J65" s="16" t="n">
        <v>45670</v>
      </c>
      <c r="K65" s="15" t="n">
        <f aca="false">IF($J65="","",IF($V65&lt;&gt;"",MIN($V65,AsOf),AsOf)-$J65)</f>
        <v>625</v>
      </c>
      <c r="L65" s="14" t="n">
        <v>20</v>
      </c>
      <c r="M65" s="14" t="s">
        <v>85</v>
      </c>
      <c r="N65" s="16" t="n">
        <v>45676</v>
      </c>
      <c r="O65" s="16" t="n">
        <v>45689</v>
      </c>
      <c r="P65" s="17" t="n">
        <v>0.83</v>
      </c>
      <c r="Q65" s="16" t="n">
        <v>45713</v>
      </c>
      <c r="R65" s="16" t="n">
        <v>45716</v>
      </c>
      <c r="S65" s="16" t="n">
        <v>45759</v>
      </c>
      <c r="T65" s="14"/>
      <c r="U65" s="16"/>
      <c r="V65" s="18" t="str">
        <f aca="false">IF($A65="","",IFERROR(IF(INDEX(Leavers!$E$2:$E$301,MATCH($A65,Leavers!$A$2:$A$301,0))="","",INDEX(Leavers!$E$2:$E$301,MATCH($A65,Leavers!$A$2:$A$301,0))),""))</f>
        <v/>
      </c>
      <c r="W65" s="18" t="n">
        <f aca="false">IF($A65="","",IF(COUNTIF('Conversation log'!$B$2:$B$1001,$A65)=0,"",_xlfn.MAXIFS('Conversation log'!$A$2:$A$1001,'Conversation log'!$B$2:$B$1001,$A65)))</f>
        <v>46292</v>
      </c>
      <c r="X65" s="14"/>
    </row>
    <row r="66" customFormat="false" ht="15" hidden="false" customHeight="false" outlineLevel="0" collapsed="false">
      <c r="A66" s="14" t="s">
        <v>218</v>
      </c>
      <c r="B66" s="14" t="s">
        <v>219</v>
      </c>
      <c r="C66" s="15" t="str">
        <f aca="false">IF($J66="","",IF(AND($V66&lt;&gt;"",$V66&lt;AsOf),"Left",IF($V66&lt;&gt;"","Leaving",IF(AND($U66&lt;&gt;"",$U66&gt;=AsOf),"Unavailable",IF($T66&lt;&gt;"",$T66,IF(VALUE(LEFT($D66,1))&gt;=3,"Live","Onboarding"))))))</f>
        <v>Left</v>
      </c>
      <c r="D66" s="15" t="str">
        <f aca="false">IF($J66="","",IF($S66&lt;&gt;"","5. Veteran",IF($R66&lt;&gt;"",IF($K66&gt;=DayVetReview,"4. Veteran review due","3. Newcomer"),IF($O66&lt;&gt;"","2. Shadowing","1. Training"))))</f>
        <v>2. Shadowing</v>
      </c>
      <c r="E66" s="15" t="str">
        <f aca="false">IF(OR($J66="",$C66="Left",$C66="Leaving"),"",IF(AND($O66="",$K66&gt;DayAbandon),"Gate: training not done by day "&amp;DayAbandon,IF(AND($N66="",$K66&gt;DayTools),"Behind: tools not set up (day "&amp;DayTools&amp;")",IF(AND($O66="",$K66&gt;DayTraining),"Behind: training (day "&amp;DayTraining&amp;")",IF(AND($Q66="",$K66&gt;DayShadowing),"Behind: shadowing (day "&amp;DayShadowing&amp;")",IF(AND($R66="",$K66&gt;DayLive),"Behind: not live yet (day "&amp;DayLive&amp;")",IF(AND(LEFT($D66,1)="3",IF($W66="",TRUE(),AsOf-$W66&gt;NewcomerGap)),"Newcomer: no 1:1 in "&amp;NewcomerGap&amp;"+ days","")))))))</f>
        <v/>
      </c>
      <c r="F66" s="14" t="s">
        <v>81</v>
      </c>
      <c r="G66" s="14" t="s">
        <v>72</v>
      </c>
      <c r="H66" s="14" t="s">
        <v>92</v>
      </c>
      <c r="I66" s="14" t="s">
        <v>84</v>
      </c>
      <c r="J66" s="16" t="n">
        <v>45671</v>
      </c>
      <c r="K66" s="15" t="n">
        <f aca="false">IF($J66="","",IF($V66&lt;&gt;"",MIN($V66,AsOf),AsOf)-$J66)</f>
        <v>20</v>
      </c>
      <c r="L66" s="14" t="n">
        <v>20</v>
      </c>
      <c r="M66" s="14" t="s">
        <v>78</v>
      </c>
      <c r="N66" s="16" t="n">
        <v>45679</v>
      </c>
      <c r="O66" s="16" t="n">
        <v>45686</v>
      </c>
      <c r="P66" s="17" t="n">
        <v>0.85</v>
      </c>
      <c r="Q66" s="16"/>
      <c r="R66" s="16"/>
      <c r="S66" s="16"/>
      <c r="T66" s="14"/>
      <c r="U66" s="16"/>
      <c r="V66" s="18" t="n">
        <f aca="false">IF($A66="","",IFERROR(IF(INDEX(Leavers!$E$2:$E$301,MATCH($A66,Leavers!$A$2:$A$301,0))="","",INDEX(Leavers!$E$2:$E$301,MATCH($A66,Leavers!$A$2:$A$301,0))),""))</f>
        <v>45691</v>
      </c>
      <c r="W66" s="18" t="str">
        <f aca="false">IF($A66="","",IF(COUNTIF('Conversation log'!$B$2:$B$1001,$A66)=0,"",_xlfn.MAXIFS('Conversation log'!$A$2:$A$1001,'Conversation log'!$B$2:$B$1001,$A66)))</f>
        <v/>
      </c>
      <c r="X66" s="14"/>
    </row>
    <row r="67" customFormat="false" ht="15" hidden="false" customHeight="false" outlineLevel="0" collapsed="false">
      <c r="A67" s="14" t="s">
        <v>220</v>
      </c>
      <c r="B67" s="14" t="s">
        <v>221</v>
      </c>
      <c r="C67" s="15" t="str">
        <f aca="false">IF($J67="","",IF(AND($V67&lt;&gt;"",$V67&lt;AsOf),"Left",IF($V67&lt;&gt;"","Leaving",IF(AND($U67&lt;&gt;"",$U67&gt;=AsOf),"Unavailable",IF($T67&lt;&gt;"",$T67,IF(VALUE(LEFT($D67,1))&gt;=3,"Live","Onboarding"))))))</f>
        <v>Left</v>
      </c>
      <c r="D67" s="15" t="str">
        <f aca="false">IF($J67="","",IF($S67&lt;&gt;"","5. Veteran",IF($R67&lt;&gt;"",IF($K67&gt;=DayVetReview,"4. Veteran review due","3. Newcomer"),IF($O67&lt;&gt;"","2. Shadowing","1. Training"))))</f>
        <v>1. Training</v>
      </c>
      <c r="E67" s="15" t="str">
        <f aca="false">IF(OR($J67="",$C67="Left",$C67="Leaving"),"",IF(AND($O67="",$K67&gt;DayAbandon),"Gate: training not done by day "&amp;DayAbandon,IF(AND($N67="",$K67&gt;DayTools),"Behind: tools not set up (day "&amp;DayTools&amp;")",IF(AND($O67="",$K67&gt;DayTraining),"Behind: training (day "&amp;DayTraining&amp;")",IF(AND($Q67="",$K67&gt;DayShadowing),"Behind: shadowing (day "&amp;DayShadowing&amp;")",IF(AND($R67="",$K67&gt;DayLive),"Behind: not live yet (day "&amp;DayLive&amp;")",IF(AND(LEFT($D67,1)="3",IF($W67="",TRUE(),AsOf-$W67&gt;NewcomerGap)),"Newcomer: no 1:1 in "&amp;NewcomerGap&amp;"+ days","")))))))</f>
        <v/>
      </c>
      <c r="F67" s="14" t="s">
        <v>71</v>
      </c>
      <c r="G67" s="14" t="s">
        <v>72</v>
      </c>
      <c r="H67" s="14" t="s">
        <v>108</v>
      </c>
      <c r="I67" s="14" t="s">
        <v>74</v>
      </c>
      <c r="J67" s="16" t="n">
        <v>45680</v>
      </c>
      <c r="K67" s="15" t="n">
        <f aca="false">IF($J67="","",IF($V67&lt;&gt;"",MIN($V67,AsOf),AsOf)-$J67)</f>
        <v>12</v>
      </c>
      <c r="L67" s="14" t="n">
        <v>20</v>
      </c>
      <c r="M67" s="14" t="s">
        <v>78</v>
      </c>
      <c r="N67" s="16" t="n">
        <v>45687</v>
      </c>
      <c r="O67" s="16"/>
      <c r="P67" s="17"/>
      <c r="Q67" s="16"/>
      <c r="R67" s="16"/>
      <c r="S67" s="16"/>
      <c r="T67" s="14"/>
      <c r="U67" s="16"/>
      <c r="V67" s="18" t="n">
        <f aca="false">IF($A67="","",IFERROR(IF(INDEX(Leavers!$E$2:$E$301,MATCH($A67,Leavers!$A$2:$A$301,0))="","",INDEX(Leavers!$E$2:$E$301,MATCH($A67,Leavers!$A$2:$A$301,0))),""))</f>
        <v>45692</v>
      </c>
      <c r="W67" s="18" t="str">
        <f aca="false">IF($A67="","",IF(COUNTIF('Conversation log'!$B$2:$B$1001,$A67)=0,"",_xlfn.MAXIFS('Conversation log'!$A$2:$A$1001,'Conversation log'!$B$2:$B$1001,$A67)))</f>
        <v/>
      </c>
      <c r="X67" s="14"/>
    </row>
    <row r="68" customFormat="false" ht="15" hidden="false" customHeight="false" outlineLevel="0" collapsed="false">
      <c r="A68" s="14" t="s">
        <v>222</v>
      </c>
      <c r="B68" s="14" t="s">
        <v>223</v>
      </c>
      <c r="C68" s="15" t="str">
        <f aca="false">IF($J68="","",IF(AND($V68&lt;&gt;"",$V68&lt;AsOf),"Left",IF($V68&lt;&gt;"","Leaving",IF(AND($U68&lt;&gt;"",$U68&gt;=AsOf),"Unavailable",IF($T68&lt;&gt;"",$T68,IF(VALUE(LEFT($D68,1))&gt;=3,"Live","Onboarding"))))))</f>
        <v>Live</v>
      </c>
      <c r="D68" s="15" t="str">
        <f aca="false">IF($J68="","",IF($S68&lt;&gt;"","5. Veteran",IF($R68&lt;&gt;"",IF($K68&gt;=DayVetReview,"4. Veteran review due","3. Newcomer"),IF($O68&lt;&gt;"","2. Shadowing","1. Training"))))</f>
        <v>5. Veteran</v>
      </c>
      <c r="E68" s="15" t="str">
        <f aca="false">IF(OR($J68="",$C68="Left",$C68="Leaving"),"",IF(AND($O68="",$K68&gt;DayAbandon),"Gate: training not done by day "&amp;DayAbandon,IF(AND($N68="",$K68&gt;DayTools),"Behind: tools not set up (day "&amp;DayTools&amp;")",IF(AND($O68="",$K68&gt;DayTraining),"Behind: training (day "&amp;DayTraining&amp;")",IF(AND($Q68="",$K68&gt;DayShadowing),"Behind: shadowing (day "&amp;DayShadowing&amp;")",IF(AND($R68="",$K68&gt;DayLive),"Behind: not live yet (day "&amp;DayLive&amp;")",IF(AND(LEFT($D68,1)="3",IF($W68="",TRUE(),AsOf-$W68&gt;NewcomerGap)),"Newcomer: no 1:1 in "&amp;NewcomerGap&amp;"+ days","")))))))</f>
        <v/>
      </c>
      <c r="F68" s="14" t="s">
        <v>99</v>
      </c>
      <c r="G68" s="14" t="s">
        <v>72</v>
      </c>
      <c r="H68" s="14" t="s">
        <v>108</v>
      </c>
      <c r="I68" s="14" t="s">
        <v>101</v>
      </c>
      <c r="J68" s="16" t="n">
        <v>45684</v>
      </c>
      <c r="K68" s="15" t="n">
        <f aca="false">IF($J68="","",IF($V68&lt;&gt;"",MIN($V68,AsOf),AsOf)-$J68)</f>
        <v>611</v>
      </c>
      <c r="L68" s="14" t="n">
        <v>20</v>
      </c>
      <c r="M68" s="14" t="s">
        <v>68</v>
      </c>
      <c r="N68" s="16" t="n">
        <v>45693</v>
      </c>
      <c r="O68" s="16" t="n">
        <v>45709</v>
      </c>
      <c r="P68" s="17" t="n">
        <v>0.94</v>
      </c>
      <c r="Q68" s="16" t="n">
        <v>45726</v>
      </c>
      <c r="R68" s="16" t="n">
        <v>45731</v>
      </c>
      <c r="S68" s="16" t="n">
        <v>45777</v>
      </c>
      <c r="T68" s="14"/>
      <c r="U68" s="16"/>
      <c r="V68" s="18" t="str">
        <f aca="false">IF($A68="","",IFERROR(IF(INDEX(Leavers!$E$2:$E$301,MATCH($A68,Leavers!$A$2:$A$301,0))="","",INDEX(Leavers!$E$2:$E$301,MATCH($A68,Leavers!$A$2:$A$301,0))),""))</f>
        <v/>
      </c>
      <c r="W68" s="18" t="n">
        <f aca="false">IF($A68="","",IF(COUNTIF('Conversation log'!$B$2:$B$1001,$A68)=0,"",_xlfn.MAXIFS('Conversation log'!$A$2:$A$1001,'Conversation log'!$B$2:$B$1001,$A68)))</f>
        <v>46294</v>
      </c>
      <c r="X68" s="14"/>
    </row>
    <row r="69" customFormat="false" ht="15" hidden="false" customHeight="false" outlineLevel="0" collapsed="false">
      <c r="A69" s="14" t="s">
        <v>224</v>
      </c>
      <c r="B69" s="14" t="s">
        <v>225</v>
      </c>
      <c r="C69" s="15" t="str">
        <f aca="false">IF($J69="","",IF(AND($V69&lt;&gt;"",$V69&lt;AsOf),"Left",IF($V69&lt;&gt;"","Leaving",IF(AND($U69&lt;&gt;"",$U69&gt;=AsOf),"Unavailable",IF($T69&lt;&gt;"",$T69,IF(VALUE(LEFT($D69,1))&gt;=3,"Live","Onboarding"))))))</f>
        <v>Left</v>
      </c>
      <c r="D69" s="15" t="str">
        <f aca="false">IF($J69="","",IF($S69&lt;&gt;"","5. Veteran",IF($R69&lt;&gt;"",IF($K69&gt;=DayVetReview,"4. Veteran review due","3. Newcomer"),IF($O69&lt;&gt;"","2. Shadowing","1. Training"))))</f>
        <v>2. Shadowing</v>
      </c>
      <c r="E69" s="15" t="str">
        <f aca="false">IF(OR($J69="",$C69="Left",$C69="Leaving"),"",IF(AND($O69="",$K69&gt;DayAbandon),"Gate: training not done by day "&amp;DayAbandon,IF(AND($N69="",$K69&gt;DayTools),"Behind: tools not set up (day "&amp;DayTools&amp;")",IF(AND($O69="",$K69&gt;DayTraining),"Behind: training (day "&amp;DayTraining&amp;")",IF(AND($Q69="",$K69&gt;DayShadowing),"Behind: shadowing (day "&amp;DayShadowing&amp;")",IF(AND($R69="",$K69&gt;DayLive),"Behind: not live yet (day "&amp;DayLive&amp;")",IF(AND(LEFT($D69,1)="3",IF($W69="",TRUE(),AsOf-$W69&gt;NewcomerGap)),"Newcomer: no 1:1 in "&amp;NewcomerGap&amp;"+ days","")))))))</f>
        <v/>
      </c>
      <c r="F69" s="14" t="s">
        <v>71</v>
      </c>
      <c r="G69" s="14" t="s">
        <v>72</v>
      </c>
      <c r="H69" s="14" t="s">
        <v>226</v>
      </c>
      <c r="I69" s="14" t="s">
        <v>74</v>
      </c>
      <c r="J69" s="16" t="n">
        <v>45687</v>
      </c>
      <c r="K69" s="15" t="n">
        <f aca="false">IF($J69="","",IF($V69&lt;&gt;"",MIN($V69,AsOf),AsOf)-$J69)</f>
        <v>27</v>
      </c>
      <c r="L69" s="14" t="n">
        <v>20</v>
      </c>
      <c r="M69" s="14" t="s">
        <v>68</v>
      </c>
      <c r="N69" s="16" t="n">
        <v>45691</v>
      </c>
      <c r="O69" s="16" t="n">
        <v>45699</v>
      </c>
      <c r="P69" s="17" t="n">
        <v>0.99</v>
      </c>
      <c r="Q69" s="16"/>
      <c r="R69" s="16"/>
      <c r="S69" s="16"/>
      <c r="T69" s="14"/>
      <c r="U69" s="16"/>
      <c r="V69" s="18" t="n">
        <f aca="false">IF($A69="","",IFERROR(IF(INDEX(Leavers!$E$2:$E$301,MATCH($A69,Leavers!$A$2:$A$301,0))="","",INDEX(Leavers!$E$2:$E$301,MATCH($A69,Leavers!$A$2:$A$301,0))),""))</f>
        <v>45714</v>
      </c>
      <c r="W69" s="18" t="str">
        <f aca="false">IF($A69="","",IF(COUNTIF('Conversation log'!$B$2:$B$1001,$A69)=0,"",_xlfn.MAXIFS('Conversation log'!$A$2:$A$1001,'Conversation log'!$B$2:$B$1001,$A69)))</f>
        <v/>
      </c>
      <c r="X69" s="14"/>
    </row>
    <row r="70" customFormat="false" ht="15" hidden="false" customHeight="false" outlineLevel="0" collapsed="false">
      <c r="A70" s="14" t="s">
        <v>227</v>
      </c>
      <c r="B70" s="14" t="s">
        <v>228</v>
      </c>
      <c r="C70" s="15" t="str">
        <f aca="false">IF($J70="","",IF(AND($V70&lt;&gt;"",$V70&lt;AsOf),"Left",IF($V70&lt;&gt;"","Leaving",IF(AND($U70&lt;&gt;"",$U70&gt;=AsOf),"Unavailable",IF($T70&lt;&gt;"",$T70,IF(VALUE(LEFT($D70,1))&gt;=3,"Live","Onboarding"))))))</f>
        <v>Left</v>
      </c>
      <c r="D70" s="15" t="str">
        <f aca="false">IF($J70="","",IF($S70&lt;&gt;"","5. Veteran",IF($R70&lt;&gt;"",IF($K70&gt;=DayVetReview,"4. Veteran review due","3. Newcomer"),IF($O70&lt;&gt;"","2. Shadowing","1. Training"))))</f>
        <v>1. Training</v>
      </c>
      <c r="E70" s="15" t="str">
        <f aca="false">IF(OR($J70="",$C70="Left",$C70="Leaving"),"",IF(AND($O70="",$K70&gt;DayAbandon),"Gate: training not done by day "&amp;DayAbandon,IF(AND($N70="",$K70&gt;DayTools),"Behind: tools not set up (day "&amp;DayTools&amp;")",IF(AND($O70="",$K70&gt;DayTraining),"Behind: training (day "&amp;DayTraining&amp;")",IF(AND($Q70="",$K70&gt;DayShadowing),"Behind: shadowing (day "&amp;DayShadowing&amp;")",IF(AND($R70="",$K70&gt;DayLive),"Behind: not live yet (day "&amp;DayLive&amp;")",IF(AND(LEFT($D70,1)="3",IF($W70="",TRUE(),AsOf-$W70&gt;NewcomerGap)),"Newcomer: no 1:1 in "&amp;NewcomerGap&amp;"+ days","")))))))</f>
        <v/>
      </c>
      <c r="F70" s="14" t="s">
        <v>81</v>
      </c>
      <c r="G70" s="14" t="s">
        <v>72</v>
      </c>
      <c r="H70" s="14" t="s">
        <v>77</v>
      </c>
      <c r="I70" s="14" t="s">
        <v>84</v>
      </c>
      <c r="J70" s="16" t="n">
        <v>45698</v>
      </c>
      <c r="K70" s="15" t="n">
        <f aca="false">IF($J70="","",IF($V70&lt;&gt;"",MIN($V70,AsOf),AsOf)-$J70)</f>
        <v>11</v>
      </c>
      <c r="L70" s="14" t="n">
        <v>15</v>
      </c>
      <c r="M70" s="14" t="s">
        <v>68</v>
      </c>
      <c r="N70" s="16" t="n">
        <v>45706</v>
      </c>
      <c r="O70" s="16"/>
      <c r="P70" s="17"/>
      <c r="Q70" s="16"/>
      <c r="R70" s="16"/>
      <c r="S70" s="16"/>
      <c r="T70" s="14"/>
      <c r="U70" s="16"/>
      <c r="V70" s="18" t="n">
        <f aca="false">IF($A70="","",IFERROR(IF(INDEX(Leavers!$E$2:$E$301,MATCH($A70,Leavers!$A$2:$A$301,0))="","",INDEX(Leavers!$E$2:$E$301,MATCH($A70,Leavers!$A$2:$A$301,0))),""))</f>
        <v>45709</v>
      </c>
      <c r="W70" s="18" t="str">
        <f aca="false">IF($A70="","",IF(COUNTIF('Conversation log'!$B$2:$B$1001,$A70)=0,"",_xlfn.MAXIFS('Conversation log'!$A$2:$A$1001,'Conversation log'!$B$2:$B$1001,$A70)))</f>
        <v/>
      </c>
      <c r="X70" s="14"/>
    </row>
    <row r="71" customFormat="false" ht="15" hidden="false" customHeight="false" outlineLevel="0" collapsed="false">
      <c r="A71" s="14" t="s">
        <v>229</v>
      </c>
      <c r="B71" s="14" t="s">
        <v>230</v>
      </c>
      <c r="C71" s="15" t="str">
        <f aca="false">IF($J71="","",IF(AND($V71&lt;&gt;"",$V71&lt;AsOf),"Left",IF($V71&lt;&gt;"","Leaving",IF(AND($U71&lt;&gt;"",$U71&gt;=AsOf),"Unavailable",IF($T71&lt;&gt;"",$T71,IF(VALUE(LEFT($D71,1))&gt;=3,"Live","Onboarding"))))))</f>
        <v>Left</v>
      </c>
      <c r="D71" s="15" t="str">
        <f aca="false">IF($J71="","",IF($S71&lt;&gt;"","5. Veteran",IF($R71&lt;&gt;"",IF($K71&gt;=DayVetReview,"4. Veteran review due","3. Newcomer"),IF($O71&lt;&gt;"","2. Shadowing","1. Training"))))</f>
        <v>2. Shadowing</v>
      </c>
      <c r="E71" s="15" t="str">
        <f aca="false">IF(OR($J71="",$C71="Left",$C71="Leaving"),"",IF(AND($O71="",$K71&gt;DayAbandon),"Gate: training not done by day "&amp;DayAbandon,IF(AND($N71="",$K71&gt;DayTools),"Behind: tools not set up (day "&amp;DayTools&amp;")",IF(AND($O71="",$K71&gt;DayTraining),"Behind: training (day "&amp;DayTraining&amp;")",IF(AND($Q71="",$K71&gt;DayShadowing),"Behind: shadowing (day "&amp;DayShadowing&amp;")",IF(AND($R71="",$K71&gt;DayLive),"Behind: not live yet (day "&amp;DayLive&amp;")",IF(AND(LEFT($D71,1)="3",IF($W71="",TRUE(),AsOf-$W71&gt;NewcomerGap)),"Newcomer: no 1:1 in "&amp;NewcomerGap&amp;"+ days","")))))))</f>
        <v/>
      </c>
      <c r="F71" s="14" t="s">
        <v>99</v>
      </c>
      <c r="G71" s="14" t="s">
        <v>72</v>
      </c>
      <c r="H71" s="14" t="s">
        <v>92</v>
      </c>
      <c r="I71" s="14" t="s">
        <v>101</v>
      </c>
      <c r="J71" s="16" t="n">
        <v>45698</v>
      </c>
      <c r="K71" s="15" t="n">
        <f aca="false">IF($J71="","",IF($V71&lt;&gt;"",MIN($V71,AsOf),AsOf)-$J71)</f>
        <v>32</v>
      </c>
      <c r="L71" s="14" t="n">
        <v>20</v>
      </c>
      <c r="M71" s="14" t="s">
        <v>85</v>
      </c>
      <c r="N71" s="16" t="n">
        <v>45714</v>
      </c>
      <c r="O71" s="16" t="n">
        <v>45723</v>
      </c>
      <c r="P71" s="17" t="n">
        <v>0.81</v>
      </c>
      <c r="Q71" s="16"/>
      <c r="R71" s="16"/>
      <c r="S71" s="16"/>
      <c r="T71" s="14"/>
      <c r="U71" s="16"/>
      <c r="V71" s="18" t="n">
        <f aca="false">IF($A71="","",IFERROR(IF(INDEX(Leavers!$E$2:$E$301,MATCH($A71,Leavers!$A$2:$A$301,0))="","",INDEX(Leavers!$E$2:$E$301,MATCH($A71,Leavers!$A$2:$A$301,0))),""))</f>
        <v>45730</v>
      </c>
      <c r="W71" s="18" t="str">
        <f aca="false">IF($A71="","",IF(COUNTIF('Conversation log'!$B$2:$B$1001,$A71)=0,"",_xlfn.MAXIFS('Conversation log'!$A$2:$A$1001,'Conversation log'!$B$2:$B$1001,$A71)))</f>
        <v/>
      </c>
      <c r="X71" s="14"/>
    </row>
    <row r="72" customFormat="false" ht="15" hidden="false" customHeight="false" outlineLevel="0" collapsed="false">
      <c r="A72" s="14" t="s">
        <v>231</v>
      </c>
      <c r="B72" s="14" t="s">
        <v>232</v>
      </c>
      <c r="C72" s="15" t="str">
        <f aca="false">IF($J72="","",IF(AND($V72&lt;&gt;"",$V72&lt;AsOf),"Left",IF($V72&lt;&gt;"","Leaving",IF(AND($U72&lt;&gt;"",$U72&gt;=AsOf),"Unavailable",IF($T72&lt;&gt;"",$T72,IF(VALUE(LEFT($D72,1))&gt;=3,"Live","Onboarding"))))))</f>
        <v>Left</v>
      </c>
      <c r="D72" s="15" t="str">
        <f aca="false">IF($J72="","",IF($S72&lt;&gt;"","5. Veteran",IF($R72&lt;&gt;"",IF($K72&gt;=DayVetReview,"4. Veteran review due","3. Newcomer"),IF($O72&lt;&gt;"","2. Shadowing","1. Training"))))</f>
        <v>2. Shadowing</v>
      </c>
      <c r="E72" s="15" t="str">
        <f aca="false">IF(OR($J72="",$C72="Left",$C72="Leaving"),"",IF(AND($O72="",$K72&gt;DayAbandon),"Gate: training not done by day "&amp;DayAbandon,IF(AND($N72="",$K72&gt;DayTools),"Behind: tools not set up (day "&amp;DayTools&amp;")",IF(AND($O72="",$K72&gt;DayTraining),"Behind: training (day "&amp;DayTraining&amp;")",IF(AND($Q72="",$K72&gt;DayShadowing),"Behind: shadowing (day "&amp;DayShadowing&amp;")",IF(AND($R72="",$K72&gt;DayLive),"Behind: not live yet (day "&amp;DayLive&amp;")",IF(AND(LEFT($D72,1)="3",IF($W72="",TRUE(),AsOf-$W72&gt;NewcomerGap)),"Newcomer: no 1:1 in "&amp;NewcomerGap&amp;"+ days","")))))))</f>
        <v/>
      </c>
      <c r="F72" s="14" t="s">
        <v>71</v>
      </c>
      <c r="G72" s="14" t="s">
        <v>72</v>
      </c>
      <c r="H72" s="14" t="s">
        <v>141</v>
      </c>
      <c r="I72" s="14" t="s">
        <v>74</v>
      </c>
      <c r="J72" s="16" t="n">
        <v>45702</v>
      </c>
      <c r="K72" s="15" t="n">
        <f aca="false">IF($J72="","",IF($V72&lt;&gt;"",MIN($V72,AsOf),AsOf)-$J72)</f>
        <v>19</v>
      </c>
      <c r="L72" s="14" t="n">
        <v>20</v>
      </c>
      <c r="M72" s="14" t="s">
        <v>78</v>
      </c>
      <c r="N72" s="16" t="n">
        <v>45707</v>
      </c>
      <c r="O72" s="16" t="n">
        <v>45715</v>
      </c>
      <c r="P72" s="17" t="n">
        <v>0.85</v>
      </c>
      <c r="Q72" s="16"/>
      <c r="R72" s="16"/>
      <c r="S72" s="16"/>
      <c r="T72" s="14"/>
      <c r="U72" s="16"/>
      <c r="V72" s="18" t="n">
        <f aca="false">IF($A72="","",IFERROR(IF(INDEX(Leavers!$E$2:$E$301,MATCH($A72,Leavers!$A$2:$A$301,0))="","",INDEX(Leavers!$E$2:$E$301,MATCH($A72,Leavers!$A$2:$A$301,0))),""))</f>
        <v>45721</v>
      </c>
      <c r="W72" s="18" t="str">
        <f aca="false">IF($A72="","",IF(COUNTIF('Conversation log'!$B$2:$B$1001,$A72)=0,"",_xlfn.MAXIFS('Conversation log'!$A$2:$A$1001,'Conversation log'!$B$2:$B$1001,$A72)))</f>
        <v/>
      </c>
      <c r="X72" s="14"/>
    </row>
    <row r="73" customFormat="false" ht="15" hidden="false" customHeight="false" outlineLevel="0" collapsed="false">
      <c r="A73" s="14" t="s">
        <v>233</v>
      </c>
      <c r="B73" s="14" t="s">
        <v>234</v>
      </c>
      <c r="C73" s="15" t="str">
        <f aca="false">IF($J73="","",IF(AND($V73&lt;&gt;"",$V73&lt;AsOf),"Left",IF($V73&lt;&gt;"","Leaving",IF(AND($U73&lt;&gt;"",$U73&gt;=AsOf),"Unavailable",IF($T73&lt;&gt;"",$T73,IF(VALUE(LEFT($D73,1))&gt;=3,"Live","Onboarding"))))))</f>
        <v>Left</v>
      </c>
      <c r="D73" s="15" t="str">
        <f aca="false">IF($J73="","",IF($S73&lt;&gt;"","5. Veteran",IF($R73&lt;&gt;"",IF($K73&gt;=DayVetReview,"4. Veteran review due","3. Newcomer"),IF($O73&lt;&gt;"","2. Shadowing","1. Training"))))</f>
        <v>2. Shadowing</v>
      </c>
      <c r="E73" s="15" t="str">
        <f aca="false">IF(OR($J73="",$C73="Left",$C73="Leaving"),"",IF(AND($O73="",$K73&gt;DayAbandon),"Gate: training not done by day "&amp;DayAbandon,IF(AND($N73="",$K73&gt;DayTools),"Behind: tools not set up (day "&amp;DayTools&amp;")",IF(AND($O73="",$K73&gt;DayTraining),"Behind: training (day "&amp;DayTraining&amp;")",IF(AND($Q73="",$K73&gt;DayShadowing),"Behind: shadowing (day "&amp;DayShadowing&amp;")",IF(AND($R73="",$K73&gt;DayLive),"Behind: not live yet (day "&amp;DayLive&amp;")",IF(AND(LEFT($D73,1)="3",IF($W73="",TRUE(),AsOf-$W73&gt;NewcomerGap)),"Newcomer: no 1:1 in "&amp;NewcomerGap&amp;"+ days","")))))))</f>
        <v/>
      </c>
      <c r="F73" s="14" t="s">
        <v>81</v>
      </c>
      <c r="G73" s="14" t="s">
        <v>72</v>
      </c>
      <c r="H73" s="14" t="s">
        <v>135</v>
      </c>
      <c r="I73" s="14" t="s">
        <v>84</v>
      </c>
      <c r="J73" s="16" t="n">
        <v>45706</v>
      </c>
      <c r="K73" s="15" t="n">
        <f aca="false">IF($J73="","",IF($V73&lt;&gt;"",MIN($V73,AsOf),AsOf)-$J73)</f>
        <v>27</v>
      </c>
      <c r="L73" s="14" t="n">
        <v>20</v>
      </c>
      <c r="M73" s="14" t="s">
        <v>68</v>
      </c>
      <c r="N73" s="16" t="n">
        <v>45714</v>
      </c>
      <c r="O73" s="16" t="n">
        <v>45719</v>
      </c>
      <c r="P73" s="17" t="n">
        <v>0.93</v>
      </c>
      <c r="Q73" s="16"/>
      <c r="R73" s="16"/>
      <c r="S73" s="16"/>
      <c r="T73" s="14"/>
      <c r="U73" s="16"/>
      <c r="V73" s="18" t="n">
        <f aca="false">IF($A73="","",IFERROR(IF(INDEX(Leavers!$E$2:$E$301,MATCH($A73,Leavers!$A$2:$A$301,0))="","",INDEX(Leavers!$E$2:$E$301,MATCH($A73,Leavers!$A$2:$A$301,0))),""))</f>
        <v>45733</v>
      </c>
      <c r="W73" s="18" t="str">
        <f aca="false">IF($A73="","",IF(COUNTIF('Conversation log'!$B$2:$B$1001,$A73)=0,"",_xlfn.MAXIFS('Conversation log'!$A$2:$A$1001,'Conversation log'!$B$2:$B$1001,$A73)))</f>
        <v/>
      </c>
      <c r="X73" s="14"/>
    </row>
    <row r="74" customFormat="false" ht="15" hidden="false" customHeight="false" outlineLevel="0" collapsed="false">
      <c r="A74" s="14" t="s">
        <v>235</v>
      </c>
      <c r="B74" s="14" t="s">
        <v>236</v>
      </c>
      <c r="C74" s="15" t="str">
        <f aca="false">IF($J74="","",IF(AND($V74&lt;&gt;"",$V74&lt;AsOf),"Left",IF($V74&lt;&gt;"","Leaving",IF(AND($U74&lt;&gt;"",$U74&gt;=AsOf),"Unavailable",IF($T74&lt;&gt;"",$T74,IF(VALUE(LEFT($D74,1))&gt;=3,"Live","Onboarding"))))))</f>
        <v>Left</v>
      </c>
      <c r="D74" s="15" t="str">
        <f aca="false">IF($J74="","",IF($S74&lt;&gt;"","5. Veteran",IF($R74&lt;&gt;"",IF($K74&gt;=DayVetReview,"4. Veteran review due","3. Newcomer"),IF($O74&lt;&gt;"","2. Shadowing","1. Training"))))</f>
        <v>1. Training</v>
      </c>
      <c r="E74" s="15" t="str">
        <f aca="false">IF(OR($J74="",$C74="Left",$C74="Leaving"),"",IF(AND($O74="",$K74&gt;DayAbandon),"Gate: training not done by day "&amp;DayAbandon,IF(AND($N74="",$K74&gt;DayTools),"Behind: tools not set up (day "&amp;DayTools&amp;")",IF(AND($O74="",$K74&gt;DayTraining),"Behind: training (day "&amp;DayTraining&amp;")",IF(AND($Q74="",$K74&gt;DayShadowing),"Behind: shadowing (day "&amp;DayShadowing&amp;")",IF(AND($R74="",$K74&gt;DayLive),"Behind: not live yet (day "&amp;DayLive&amp;")",IF(AND(LEFT($D74,1)="3",IF($W74="",TRUE(),AsOf-$W74&gt;NewcomerGap)),"Newcomer: no 1:1 in "&amp;NewcomerGap&amp;"+ days","")))))))</f>
        <v/>
      </c>
      <c r="F74" s="14" t="s">
        <v>99</v>
      </c>
      <c r="G74" s="14" t="s">
        <v>72</v>
      </c>
      <c r="H74" s="14" t="s">
        <v>141</v>
      </c>
      <c r="I74" s="14" t="s">
        <v>101</v>
      </c>
      <c r="J74" s="16" t="n">
        <v>45708</v>
      </c>
      <c r="K74" s="15" t="n">
        <f aca="false">IF($J74="","",IF($V74&lt;&gt;"",MIN($V74,AsOf),AsOf)-$J74)</f>
        <v>13</v>
      </c>
      <c r="L74" s="14" t="n">
        <v>20</v>
      </c>
      <c r="M74" s="14" t="s">
        <v>78</v>
      </c>
      <c r="N74" s="16" t="n">
        <v>45712</v>
      </c>
      <c r="O74" s="16"/>
      <c r="P74" s="17"/>
      <c r="Q74" s="16"/>
      <c r="R74" s="16"/>
      <c r="S74" s="16"/>
      <c r="T74" s="14"/>
      <c r="U74" s="16"/>
      <c r="V74" s="18" t="n">
        <f aca="false">IF($A74="","",IFERROR(IF(INDEX(Leavers!$E$2:$E$301,MATCH($A74,Leavers!$A$2:$A$301,0))="","",INDEX(Leavers!$E$2:$E$301,MATCH($A74,Leavers!$A$2:$A$301,0))),""))</f>
        <v>45721</v>
      </c>
      <c r="W74" s="18" t="str">
        <f aca="false">IF($A74="","",IF(COUNTIF('Conversation log'!$B$2:$B$1001,$A74)=0,"",_xlfn.MAXIFS('Conversation log'!$A$2:$A$1001,'Conversation log'!$B$2:$B$1001,$A74)))</f>
        <v/>
      </c>
      <c r="X74" s="14"/>
    </row>
    <row r="75" customFormat="false" ht="15" hidden="false" customHeight="false" outlineLevel="0" collapsed="false">
      <c r="A75" s="14" t="s">
        <v>237</v>
      </c>
      <c r="B75" s="14" t="s">
        <v>238</v>
      </c>
      <c r="C75" s="15" t="str">
        <f aca="false">IF($J75="","",IF(AND($V75&lt;&gt;"",$V75&lt;AsOf),"Left",IF($V75&lt;&gt;"","Leaving",IF(AND($U75&lt;&gt;"",$U75&gt;=AsOf),"Unavailable",IF($T75&lt;&gt;"",$T75,IF(VALUE(LEFT($D75,1))&gt;=3,"Live","Onboarding"))))))</f>
        <v>Potential leaver</v>
      </c>
      <c r="D75" s="15" t="str">
        <f aca="false">IF($J75="","",IF($S75&lt;&gt;"","5. Veteran",IF($R75&lt;&gt;"",IF($K75&gt;=DayVetReview,"4. Veteran review due","3. Newcomer"),IF($O75&lt;&gt;"","2. Shadowing","1. Training"))))</f>
        <v>5. Veteran</v>
      </c>
      <c r="E75" s="15" t="str">
        <f aca="false">IF(OR($J75="",$C75="Left",$C75="Leaving"),"",IF(AND($O75="",$K75&gt;DayAbandon),"Gate: training not done by day "&amp;DayAbandon,IF(AND($N75="",$K75&gt;DayTools),"Behind: tools not set up (day "&amp;DayTools&amp;")",IF(AND($O75="",$K75&gt;DayTraining),"Behind: training (day "&amp;DayTraining&amp;")",IF(AND($Q75="",$K75&gt;DayShadowing),"Behind: shadowing (day "&amp;DayShadowing&amp;")",IF(AND($R75="",$K75&gt;DayLive),"Behind: not live yet (day "&amp;DayLive&amp;")",IF(AND(LEFT($D75,1)="3",IF($W75="",TRUE(),AsOf-$W75&gt;NewcomerGap)),"Newcomer: no 1:1 in "&amp;NewcomerGap&amp;"+ days","")))))))</f>
        <v/>
      </c>
      <c r="F75" s="14" t="s">
        <v>71</v>
      </c>
      <c r="G75" s="14" t="s">
        <v>72</v>
      </c>
      <c r="H75" s="14" t="s">
        <v>215</v>
      </c>
      <c r="I75" s="14" t="s">
        <v>74</v>
      </c>
      <c r="J75" s="16" t="n">
        <v>45714</v>
      </c>
      <c r="K75" s="15" t="n">
        <f aca="false">IF($J75="","",IF($V75&lt;&gt;"",MIN($V75,AsOf),AsOf)-$J75)</f>
        <v>581</v>
      </c>
      <c r="L75" s="14" t="n">
        <v>10</v>
      </c>
      <c r="M75" s="14" t="s">
        <v>78</v>
      </c>
      <c r="N75" s="16" t="n">
        <v>45718</v>
      </c>
      <c r="O75" s="16" t="n">
        <v>45739</v>
      </c>
      <c r="P75" s="17" t="n">
        <v>0.82</v>
      </c>
      <c r="Q75" s="16" t="n">
        <v>45748</v>
      </c>
      <c r="R75" s="16" t="n">
        <v>45750</v>
      </c>
      <c r="S75" s="16" t="n">
        <v>45799</v>
      </c>
      <c r="T75" s="14" t="s">
        <v>239</v>
      </c>
      <c r="U75" s="16"/>
      <c r="V75" s="18" t="str">
        <f aca="false">IF($A75="","",IFERROR(IF(INDEX(Leavers!$E$2:$E$301,MATCH($A75,Leavers!$A$2:$A$301,0))="","",INDEX(Leavers!$E$2:$E$301,MATCH($A75,Leavers!$A$2:$A$301,0))),""))</f>
        <v/>
      </c>
      <c r="W75" s="18" t="n">
        <f aca="false">IF($A75="","",IF(COUNTIF('Conversation log'!$B$2:$B$1001,$A75)=0,"",_xlfn.MAXIFS('Conversation log'!$A$2:$A$1001,'Conversation log'!$B$2:$B$1001,$A75)))</f>
        <v>46286</v>
      </c>
      <c r="X75" s="14"/>
    </row>
    <row r="76" customFormat="false" ht="15" hidden="false" customHeight="false" outlineLevel="0" collapsed="false">
      <c r="A76" s="14" t="s">
        <v>240</v>
      </c>
      <c r="B76" s="14" t="s">
        <v>241</v>
      </c>
      <c r="C76" s="15" t="str">
        <f aca="false">IF($J76="","",IF(AND($V76&lt;&gt;"",$V76&lt;AsOf),"Left",IF($V76&lt;&gt;"","Leaving",IF(AND($U76&lt;&gt;"",$U76&gt;=AsOf),"Unavailable",IF($T76&lt;&gt;"",$T76,IF(VALUE(LEFT($D76,1))&gt;=3,"Live","Onboarding"))))))</f>
        <v>Left</v>
      </c>
      <c r="D76" s="15" t="str">
        <f aca="false">IF($J76="","",IF($S76&lt;&gt;"","5. Veteran",IF($R76&lt;&gt;"",IF($K76&gt;=DayVetReview,"4. Veteran review due","3. Newcomer"),IF($O76&lt;&gt;"","2. Shadowing","1. Training"))))</f>
        <v>2. Shadowing</v>
      </c>
      <c r="E76" s="15" t="str">
        <f aca="false">IF(OR($J76="",$C76="Left",$C76="Leaving"),"",IF(AND($O76="",$K76&gt;DayAbandon),"Gate: training not done by day "&amp;DayAbandon,IF(AND($N76="",$K76&gt;DayTools),"Behind: tools not set up (day "&amp;DayTools&amp;")",IF(AND($O76="",$K76&gt;DayTraining),"Behind: training (day "&amp;DayTraining&amp;")",IF(AND($Q76="",$K76&gt;DayShadowing),"Behind: shadowing (day "&amp;DayShadowing&amp;")",IF(AND($R76="",$K76&gt;DayLive),"Behind: not live yet (day "&amp;DayLive&amp;")",IF(AND(LEFT($D76,1)="3",IF($W76="",TRUE(),AsOf-$W76&gt;NewcomerGap)),"Newcomer: no 1:1 in "&amp;NewcomerGap&amp;"+ days","")))))))</f>
        <v/>
      </c>
      <c r="F76" s="14" t="s">
        <v>71</v>
      </c>
      <c r="G76" s="14" t="s">
        <v>72</v>
      </c>
      <c r="H76" s="14" t="s">
        <v>77</v>
      </c>
      <c r="I76" s="14" t="s">
        <v>74</v>
      </c>
      <c r="J76" s="16" t="n">
        <v>45714</v>
      </c>
      <c r="K76" s="15" t="n">
        <f aca="false">IF($J76="","",IF($V76&lt;&gt;"",MIN($V76,AsOf),AsOf)-$J76)</f>
        <v>44</v>
      </c>
      <c r="L76" s="14" t="n">
        <v>20</v>
      </c>
      <c r="M76" s="14" t="s">
        <v>85</v>
      </c>
      <c r="N76" s="16" t="n">
        <v>45725</v>
      </c>
      <c r="O76" s="16" t="n">
        <v>45733</v>
      </c>
      <c r="P76" s="17" t="n">
        <v>0.72</v>
      </c>
      <c r="Q76" s="16"/>
      <c r="R76" s="16"/>
      <c r="S76" s="16"/>
      <c r="T76" s="14"/>
      <c r="U76" s="16"/>
      <c r="V76" s="18" t="n">
        <f aca="false">IF($A76="","",IFERROR(IF(INDEX(Leavers!$E$2:$E$301,MATCH($A76,Leavers!$A$2:$A$301,0))="","",INDEX(Leavers!$E$2:$E$301,MATCH($A76,Leavers!$A$2:$A$301,0))),""))</f>
        <v>45758</v>
      </c>
      <c r="W76" s="18" t="str">
        <f aca="false">IF($A76="","",IF(COUNTIF('Conversation log'!$B$2:$B$1001,$A76)=0,"",_xlfn.MAXIFS('Conversation log'!$A$2:$A$1001,'Conversation log'!$B$2:$B$1001,$A76)))</f>
        <v/>
      </c>
      <c r="X76" s="14"/>
    </row>
    <row r="77" customFormat="false" ht="15" hidden="false" customHeight="false" outlineLevel="0" collapsed="false">
      <c r="A77" s="14" t="s">
        <v>242</v>
      </c>
      <c r="B77" s="14" t="s">
        <v>243</v>
      </c>
      <c r="C77" s="15" t="str">
        <f aca="false">IF($J77="","",IF(AND($V77&lt;&gt;"",$V77&lt;AsOf),"Left",IF($V77&lt;&gt;"","Leaving",IF(AND($U77&lt;&gt;"",$U77&gt;=AsOf),"Unavailable",IF($T77&lt;&gt;"",$T77,IF(VALUE(LEFT($D77,1))&gt;=3,"Live","Onboarding"))))))</f>
        <v>Left</v>
      </c>
      <c r="D77" s="15" t="str">
        <f aca="false">IF($J77="","",IF($S77&lt;&gt;"","5. Veteran",IF($R77&lt;&gt;"",IF($K77&gt;=DayVetReview,"4. Veteran review due","3. Newcomer"),IF($O77&lt;&gt;"","2. Shadowing","1. Training"))))</f>
        <v>3. Newcomer</v>
      </c>
      <c r="E77" s="15" t="str">
        <f aca="false">IF(OR($J77="",$C77="Left",$C77="Leaving"),"",IF(AND($O77="",$K77&gt;DayAbandon),"Gate: training not done by day "&amp;DayAbandon,IF(AND($N77="",$K77&gt;DayTools),"Behind: tools not set up (day "&amp;DayTools&amp;")",IF(AND($O77="",$K77&gt;DayTraining),"Behind: training (day "&amp;DayTraining&amp;")",IF(AND($Q77="",$K77&gt;DayShadowing),"Behind: shadowing (day "&amp;DayShadowing&amp;")",IF(AND($R77="",$K77&gt;DayLive),"Behind: not live yet (day "&amp;DayLive&amp;")",IF(AND(LEFT($D77,1)="3",IF($W77="",TRUE(),AsOf-$W77&gt;NewcomerGap)),"Newcomer: no 1:1 in "&amp;NewcomerGap&amp;"+ days","")))))))</f>
        <v/>
      </c>
      <c r="F77" s="14" t="s">
        <v>99</v>
      </c>
      <c r="G77" s="14" t="s">
        <v>72</v>
      </c>
      <c r="H77" s="14" t="s">
        <v>77</v>
      </c>
      <c r="I77" s="14" t="s">
        <v>101</v>
      </c>
      <c r="J77" s="16" t="n">
        <v>45721</v>
      </c>
      <c r="K77" s="15" t="n">
        <f aca="false">IF($J77="","",IF($V77&lt;&gt;"",MIN($V77,AsOf),AsOf)-$J77)</f>
        <v>44</v>
      </c>
      <c r="L77" s="14" t="n">
        <v>20</v>
      </c>
      <c r="M77" s="14" t="s">
        <v>85</v>
      </c>
      <c r="N77" s="16" t="n">
        <v>45736</v>
      </c>
      <c r="O77" s="16" t="n">
        <v>45740</v>
      </c>
      <c r="P77" s="17" t="n">
        <v>0.83</v>
      </c>
      <c r="Q77" s="16" t="n">
        <v>45758</v>
      </c>
      <c r="R77" s="16" t="n">
        <v>45762</v>
      </c>
      <c r="S77" s="16"/>
      <c r="T77" s="14"/>
      <c r="U77" s="16"/>
      <c r="V77" s="18" t="n">
        <f aca="false">IF($A77="","",IFERROR(IF(INDEX(Leavers!$E$2:$E$301,MATCH($A77,Leavers!$A$2:$A$301,0))="","",INDEX(Leavers!$E$2:$E$301,MATCH($A77,Leavers!$A$2:$A$301,0))),""))</f>
        <v>45765</v>
      </c>
      <c r="W77" s="18" t="str">
        <f aca="false">IF($A77="","",IF(COUNTIF('Conversation log'!$B$2:$B$1001,$A77)=0,"",_xlfn.MAXIFS('Conversation log'!$A$2:$A$1001,'Conversation log'!$B$2:$B$1001,$A77)))</f>
        <v/>
      </c>
      <c r="X77" s="14"/>
    </row>
    <row r="78" customFormat="false" ht="15" hidden="false" customHeight="false" outlineLevel="0" collapsed="false">
      <c r="A78" s="14" t="s">
        <v>244</v>
      </c>
      <c r="B78" s="14" t="s">
        <v>245</v>
      </c>
      <c r="C78" s="15" t="str">
        <f aca="false">IF($J78="","",IF(AND($V78&lt;&gt;"",$V78&lt;AsOf),"Left",IF($V78&lt;&gt;"","Leaving",IF(AND($U78&lt;&gt;"",$U78&gt;=AsOf),"Unavailable",IF($T78&lt;&gt;"",$T78,IF(VALUE(LEFT($D78,1))&gt;=3,"Live","Onboarding"))))))</f>
        <v>Live</v>
      </c>
      <c r="D78" s="15" t="str">
        <f aca="false">IF($J78="","",IF($S78&lt;&gt;"","5. Veteran",IF($R78&lt;&gt;"",IF($K78&gt;=DayVetReview,"4. Veteran review due","3. Newcomer"),IF($O78&lt;&gt;"","2. Shadowing","1. Training"))))</f>
        <v>5. Veteran</v>
      </c>
      <c r="E78" s="15" t="str">
        <f aca="false">IF(OR($J78="",$C78="Left",$C78="Leaving"),"",IF(AND($O78="",$K78&gt;DayAbandon),"Gate: training not done by day "&amp;DayAbandon,IF(AND($N78="",$K78&gt;DayTools),"Behind: tools not set up (day "&amp;DayTools&amp;")",IF(AND($O78="",$K78&gt;DayTraining),"Behind: training (day "&amp;DayTraining&amp;")",IF(AND($Q78="",$K78&gt;DayShadowing),"Behind: shadowing (day "&amp;DayShadowing&amp;")",IF(AND($R78="",$K78&gt;DayLive),"Behind: not live yet (day "&amp;DayLive&amp;")",IF(AND(LEFT($D78,1)="3",IF($W78="",TRUE(),AsOf-$W78&gt;NewcomerGap)),"Newcomer: no 1:1 in "&amp;NewcomerGap&amp;"+ days","")))))))</f>
        <v/>
      </c>
      <c r="F78" s="14" t="s">
        <v>71</v>
      </c>
      <c r="G78" s="14" t="s">
        <v>72</v>
      </c>
      <c r="H78" s="14" t="s">
        <v>92</v>
      </c>
      <c r="I78" s="14" t="s">
        <v>74</v>
      </c>
      <c r="J78" s="16" t="n">
        <v>45726</v>
      </c>
      <c r="K78" s="15" t="n">
        <f aca="false">IF($J78="","",IF($V78&lt;&gt;"",MIN($V78,AsOf),AsOf)-$J78)</f>
        <v>569</v>
      </c>
      <c r="L78" s="14" t="n">
        <v>20</v>
      </c>
      <c r="M78" s="14" t="s">
        <v>68</v>
      </c>
      <c r="N78" s="16" t="n">
        <v>45732</v>
      </c>
      <c r="O78" s="16" t="n">
        <v>45744</v>
      </c>
      <c r="P78" s="17" t="n">
        <v>0.9</v>
      </c>
      <c r="Q78" s="16" t="n">
        <v>45768</v>
      </c>
      <c r="R78" s="16" t="n">
        <v>45773</v>
      </c>
      <c r="S78" s="16" t="n">
        <v>45815</v>
      </c>
      <c r="T78" s="14"/>
      <c r="U78" s="16"/>
      <c r="V78" s="18" t="str">
        <f aca="false">IF($A78="","",IFERROR(IF(INDEX(Leavers!$E$2:$E$301,MATCH($A78,Leavers!$A$2:$A$301,0))="","",INDEX(Leavers!$E$2:$E$301,MATCH($A78,Leavers!$A$2:$A$301,0))),""))</f>
        <v/>
      </c>
      <c r="W78" s="18" t="n">
        <f aca="false">IF($A78="","",IF(COUNTIF('Conversation log'!$B$2:$B$1001,$A78)=0,"",_xlfn.MAXIFS('Conversation log'!$A$2:$A$1001,'Conversation log'!$B$2:$B$1001,$A78)))</f>
        <v>46290</v>
      </c>
      <c r="X78" s="14"/>
    </row>
    <row r="79" customFormat="false" ht="15" hidden="false" customHeight="false" outlineLevel="0" collapsed="false">
      <c r="A79" s="14" t="s">
        <v>246</v>
      </c>
      <c r="B79" s="14" t="s">
        <v>247</v>
      </c>
      <c r="C79" s="15" t="str">
        <f aca="false">IF($J79="","",IF(AND($V79&lt;&gt;"",$V79&lt;AsOf),"Left",IF($V79&lt;&gt;"","Leaving",IF(AND($U79&lt;&gt;"",$U79&gt;=AsOf),"Unavailable",IF($T79&lt;&gt;"",$T79,IF(VALUE(LEFT($D79,1))&gt;=3,"Live","Onboarding"))))))</f>
        <v>Left</v>
      </c>
      <c r="D79" s="15" t="str">
        <f aca="false">IF($J79="","",IF($S79&lt;&gt;"","5. Veteran",IF($R79&lt;&gt;"",IF($K79&gt;=DayVetReview,"4. Veteran review due","3. Newcomer"),IF($O79&lt;&gt;"","2. Shadowing","1. Training"))))</f>
        <v>1. Training</v>
      </c>
      <c r="E79" s="15" t="str">
        <f aca="false">IF(OR($J79="",$C79="Left",$C79="Leaving"),"",IF(AND($O79="",$K79&gt;DayAbandon),"Gate: training not done by day "&amp;DayAbandon,IF(AND($N79="",$K79&gt;DayTools),"Behind: tools not set up (day "&amp;DayTools&amp;")",IF(AND($O79="",$K79&gt;DayTraining),"Behind: training (day "&amp;DayTraining&amp;")",IF(AND($Q79="",$K79&gt;DayShadowing),"Behind: shadowing (day "&amp;DayShadowing&amp;")",IF(AND($R79="",$K79&gt;DayLive),"Behind: not live yet (day "&amp;DayLive&amp;")",IF(AND(LEFT($D79,1)="3",IF($W79="",TRUE(),AsOf-$W79&gt;NewcomerGap)),"Newcomer: no 1:1 in "&amp;NewcomerGap&amp;"+ days","")))))))</f>
        <v/>
      </c>
      <c r="F79" s="14" t="s">
        <v>81</v>
      </c>
      <c r="G79" s="14" t="s">
        <v>72</v>
      </c>
      <c r="H79" s="14" t="s">
        <v>248</v>
      </c>
      <c r="I79" s="14" t="s">
        <v>84</v>
      </c>
      <c r="J79" s="16" t="n">
        <v>45730</v>
      </c>
      <c r="K79" s="15" t="n">
        <f aca="false">IF($J79="","",IF($V79&lt;&gt;"",MIN($V79,AsOf),AsOf)-$J79)</f>
        <v>7</v>
      </c>
      <c r="L79" s="14" t="n">
        <v>30</v>
      </c>
      <c r="M79" s="14" t="s">
        <v>68</v>
      </c>
      <c r="N79" s="16" t="n">
        <v>45734</v>
      </c>
      <c r="O79" s="16"/>
      <c r="P79" s="17"/>
      <c r="Q79" s="16"/>
      <c r="R79" s="16"/>
      <c r="S79" s="16"/>
      <c r="T79" s="14"/>
      <c r="U79" s="16"/>
      <c r="V79" s="18" t="n">
        <f aca="false">IF($A79="","",IFERROR(IF(INDEX(Leavers!$E$2:$E$301,MATCH($A79,Leavers!$A$2:$A$301,0))="","",INDEX(Leavers!$E$2:$E$301,MATCH($A79,Leavers!$A$2:$A$301,0))),""))</f>
        <v>45737</v>
      </c>
      <c r="W79" s="18" t="str">
        <f aca="false">IF($A79="","",IF(COUNTIF('Conversation log'!$B$2:$B$1001,$A79)=0,"",_xlfn.MAXIFS('Conversation log'!$A$2:$A$1001,'Conversation log'!$B$2:$B$1001,$A79)))</f>
        <v/>
      </c>
      <c r="X79" s="14"/>
    </row>
    <row r="80" customFormat="false" ht="15" hidden="false" customHeight="false" outlineLevel="0" collapsed="false">
      <c r="A80" s="14" t="s">
        <v>249</v>
      </c>
      <c r="B80" s="14" t="s">
        <v>250</v>
      </c>
      <c r="C80" s="15" t="str">
        <f aca="false">IF($J80="","",IF(AND($V80&lt;&gt;"",$V80&lt;AsOf),"Left",IF($V80&lt;&gt;"","Leaving",IF(AND($U80&lt;&gt;"",$U80&gt;=AsOf),"Unavailable",IF($T80&lt;&gt;"",$T80,IF(VALUE(LEFT($D80,1))&gt;=3,"Live","Onboarding"))))))</f>
        <v>Live</v>
      </c>
      <c r="D80" s="15" t="str">
        <f aca="false">IF($J80="","",IF($S80&lt;&gt;"","5. Veteran",IF($R80&lt;&gt;"",IF($K80&gt;=DayVetReview,"4. Veteran review due","3. Newcomer"),IF($O80&lt;&gt;"","2. Shadowing","1. Training"))))</f>
        <v>5. Veteran</v>
      </c>
      <c r="E80" s="15" t="str">
        <f aca="false">IF(OR($J80="",$C80="Left",$C80="Leaving"),"",IF(AND($O80="",$K80&gt;DayAbandon),"Gate: training not done by day "&amp;DayAbandon,IF(AND($N80="",$K80&gt;DayTools),"Behind: tools not set up (day "&amp;DayTools&amp;")",IF(AND($O80="",$K80&gt;DayTraining),"Behind: training (day "&amp;DayTraining&amp;")",IF(AND($Q80="",$K80&gt;DayShadowing),"Behind: shadowing (day "&amp;DayShadowing&amp;")",IF(AND($R80="",$K80&gt;DayLive),"Behind: not live yet (day "&amp;DayLive&amp;")",IF(AND(LEFT($D80,1)="3",IF($W80="",TRUE(),AsOf-$W80&gt;NewcomerGap)),"Newcomer: no 1:1 in "&amp;NewcomerGap&amp;"+ days","")))))))</f>
        <v/>
      </c>
      <c r="F80" s="14" t="s">
        <v>95</v>
      </c>
      <c r="G80" s="14" t="s">
        <v>72</v>
      </c>
      <c r="H80" s="14" t="s">
        <v>251</v>
      </c>
      <c r="I80" s="14" t="s">
        <v>63</v>
      </c>
      <c r="J80" s="16" t="n">
        <v>45733</v>
      </c>
      <c r="K80" s="15" t="n">
        <f aca="false">IF($J80="","",IF($V80&lt;&gt;"",MIN($V80,AsOf),AsOf)-$J80)</f>
        <v>562</v>
      </c>
      <c r="L80" s="14" t="n">
        <v>20</v>
      </c>
      <c r="M80" s="14" t="s">
        <v>68</v>
      </c>
      <c r="N80" s="16" t="n">
        <v>45741</v>
      </c>
      <c r="O80" s="16" t="n">
        <v>45746</v>
      </c>
      <c r="P80" s="17" t="n">
        <v>0.92</v>
      </c>
      <c r="Q80" s="16" t="n">
        <v>45773</v>
      </c>
      <c r="R80" s="16" t="n">
        <v>45776</v>
      </c>
      <c r="S80" s="16" t="n">
        <v>45819</v>
      </c>
      <c r="T80" s="14"/>
      <c r="U80" s="16"/>
      <c r="V80" s="18" t="str">
        <f aca="false">IF($A80="","",IFERROR(IF(INDEX(Leavers!$E$2:$E$301,MATCH($A80,Leavers!$A$2:$A$301,0))="","",INDEX(Leavers!$E$2:$E$301,MATCH($A80,Leavers!$A$2:$A$301,0))),""))</f>
        <v/>
      </c>
      <c r="W80" s="18" t="n">
        <f aca="false">IF($A80="","",IF(COUNTIF('Conversation log'!$B$2:$B$1001,$A80)=0,"",_xlfn.MAXIFS('Conversation log'!$A$2:$A$1001,'Conversation log'!$B$2:$B$1001,$A80)))</f>
        <v>46290</v>
      </c>
      <c r="X80" s="14"/>
    </row>
    <row r="81" customFormat="false" ht="15" hidden="false" customHeight="false" outlineLevel="0" collapsed="false">
      <c r="A81" s="14" t="s">
        <v>252</v>
      </c>
      <c r="B81" s="14" t="s">
        <v>253</v>
      </c>
      <c r="C81" s="15" t="str">
        <f aca="false">IF($J81="","",IF(AND($V81&lt;&gt;"",$V81&lt;AsOf),"Left",IF($V81&lt;&gt;"","Leaving",IF(AND($U81&lt;&gt;"",$U81&gt;=AsOf),"Unavailable",IF($T81&lt;&gt;"",$T81,IF(VALUE(LEFT($D81,1))&gt;=3,"Live","Onboarding"))))))</f>
        <v>Left</v>
      </c>
      <c r="D81" s="15" t="str">
        <f aca="false">IF($J81="","",IF($S81&lt;&gt;"","5. Veteran",IF($R81&lt;&gt;"",IF($K81&gt;=DayVetReview,"4. Veteran review due","3. Newcomer"),IF($O81&lt;&gt;"","2. Shadowing","1. Training"))))</f>
        <v>1. Training</v>
      </c>
      <c r="E81" s="15" t="str">
        <f aca="false">IF(OR($J81="",$C81="Left",$C81="Leaving"),"",IF(AND($O81="",$K81&gt;DayAbandon),"Gate: training not done by day "&amp;DayAbandon,IF(AND($N81="",$K81&gt;DayTools),"Behind: tools not set up (day "&amp;DayTools&amp;")",IF(AND($O81="",$K81&gt;DayTraining),"Behind: training (day "&amp;DayTraining&amp;")",IF(AND($Q81="",$K81&gt;DayShadowing),"Behind: shadowing (day "&amp;DayShadowing&amp;")",IF(AND($R81="",$K81&gt;DayLive),"Behind: not live yet (day "&amp;DayLive&amp;")",IF(AND(LEFT($D81,1)="3",IF($W81="",TRUE(),AsOf-$W81&gt;NewcomerGap)),"Newcomer: no 1:1 in "&amp;NewcomerGap&amp;"+ days","")))))))</f>
        <v/>
      </c>
      <c r="F81" s="14" t="s">
        <v>81</v>
      </c>
      <c r="G81" s="14" t="s">
        <v>72</v>
      </c>
      <c r="H81" s="14" t="s">
        <v>73</v>
      </c>
      <c r="I81" s="14" t="s">
        <v>84</v>
      </c>
      <c r="J81" s="16" t="n">
        <v>45734</v>
      </c>
      <c r="K81" s="15" t="n">
        <f aca="false">IF($J81="","",IF($V81&lt;&gt;"",MIN($V81,AsOf),AsOf)-$J81)</f>
        <v>13</v>
      </c>
      <c r="L81" s="14" t="n">
        <v>20</v>
      </c>
      <c r="M81" s="14" t="s">
        <v>78</v>
      </c>
      <c r="N81" s="16" t="n">
        <v>45736</v>
      </c>
      <c r="O81" s="16"/>
      <c r="P81" s="17"/>
      <c r="Q81" s="16"/>
      <c r="R81" s="16"/>
      <c r="S81" s="16"/>
      <c r="T81" s="14"/>
      <c r="U81" s="16"/>
      <c r="V81" s="18" t="n">
        <f aca="false">IF($A81="","",IFERROR(IF(INDEX(Leavers!$E$2:$E$301,MATCH($A81,Leavers!$A$2:$A$301,0))="","",INDEX(Leavers!$E$2:$E$301,MATCH($A81,Leavers!$A$2:$A$301,0))),""))</f>
        <v>45747</v>
      </c>
      <c r="W81" s="18" t="str">
        <f aca="false">IF($A81="","",IF(COUNTIF('Conversation log'!$B$2:$B$1001,$A81)=0,"",_xlfn.MAXIFS('Conversation log'!$A$2:$A$1001,'Conversation log'!$B$2:$B$1001,$A81)))</f>
        <v/>
      </c>
      <c r="X81" s="14"/>
    </row>
    <row r="82" customFormat="false" ht="15" hidden="false" customHeight="false" outlineLevel="0" collapsed="false">
      <c r="A82" s="14" t="s">
        <v>254</v>
      </c>
      <c r="B82" s="14" t="s">
        <v>255</v>
      </c>
      <c r="C82" s="15" t="str">
        <f aca="false">IF($J82="","",IF(AND($V82&lt;&gt;"",$V82&lt;AsOf),"Left",IF($V82&lt;&gt;"","Leaving",IF(AND($U82&lt;&gt;"",$U82&gt;=AsOf),"Unavailable",IF($T82&lt;&gt;"",$T82,IF(VALUE(LEFT($D82,1))&gt;=3,"Live","Onboarding"))))))</f>
        <v>Left</v>
      </c>
      <c r="D82" s="15" t="str">
        <f aca="false">IF($J82="","",IF($S82&lt;&gt;"","5. Veteran",IF($R82&lt;&gt;"",IF($K82&gt;=DayVetReview,"4. Veteran review due","3. Newcomer"),IF($O82&lt;&gt;"","2. Shadowing","1. Training"))))</f>
        <v>2. Shadowing</v>
      </c>
      <c r="E82" s="15" t="str">
        <f aca="false">IF(OR($J82="",$C82="Left",$C82="Leaving"),"",IF(AND($O82="",$K82&gt;DayAbandon),"Gate: training not done by day "&amp;DayAbandon,IF(AND($N82="",$K82&gt;DayTools),"Behind: tools not set up (day "&amp;DayTools&amp;")",IF(AND($O82="",$K82&gt;DayTraining),"Behind: training (day "&amp;DayTraining&amp;")",IF(AND($Q82="",$K82&gt;DayShadowing),"Behind: shadowing (day "&amp;DayShadowing&amp;")",IF(AND($R82="",$K82&gt;DayLive),"Behind: not live yet (day "&amp;DayLive&amp;")",IF(AND(LEFT($D82,1)="3",IF($W82="",TRUE(),AsOf-$W82&gt;NewcomerGap)),"Newcomer: no 1:1 in "&amp;NewcomerGap&amp;"+ days","")))))))</f>
        <v/>
      </c>
      <c r="F82" s="14" t="s">
        <v>81</v>
      </c>
      <c r="G82" s="14" t="s">
        <v>72</v>
      </c>
      <c r="H82" s="14" t="s">
        <v>73</v>
      </c>
      <c r="I82" s="14" t="s">
        <v>84</v>
      </c>
      <c r="J82" s="16" t="n">
        <v>45740</v>
      </c>
      <c r="K82" s="15" t="n">
        <f aca="false">IF($J82="","",IF($V82&lt;&gt;"",MIN($V82,AsOf),AsOf)-$J82)</f>
        <v>37</v>
      </c>
      <c r="L82" s="14" t="n">
        <v>15</v>
      </c>
      <c r="M82" s="14" t="s">
        <v>68</v>
      </c>
      <c r="N82" s="16" t="n">
        <v>45744</v>
      </c>
      <c r="O82" s="16" t="n">
        <v>45752</v>
      </c>
      <c r="P82" s="17" t="n">
        <v>0.91</v>
      </c>
      <c r="Q82" s="16" t="n">
        <v>45774</v>
      </c>
      <c r="R82" s="16"/>
      <c r="S82" s="16"/>
      <c r="T82" s="14"/>
      <c r="U82" s="16"/>
      <c r="V82" s="18" t="n">
        <f aca="false">IF($A82="","",IFERROR(IF(INDEX(Leavers!$E$2:$E$301,MATCH($A82,Leavers!$A$2:$A$301,0))="","",INDEX(Leavers!$E$2:$E$301,MATCH($A82,Leavers!$A$2:$A$301,0))),""))</f>
        <v>45777</v>
      </c>
      <c r="W82" s="18" t="str">
        <f aca="false">IF($A82="","",IF(COUNTIF('Conversation log'!$B$2:$B$1001,$A82)=0,"",_xlfn.MAXIFS('Conversation log'!$A$2:$A$1001,'Conversation log'!$B$2:$B$1001,$A82)))</f>
        <v/>
      </c>
      <c r="X82" s="14"/>
    </row>
    <row r="83" customFormat="false" ht="15" hidden="false" customHeight="false" outlineLevel="0" collapsed="false">
      <c r="A83" s="14" t="s">
        <v>256</v>
      </c>
      <c r="B83" s="14" t="s">
        <v>257</v>
      </c>
      <c r="C83" s="15" t="str">
        <f aca="false">IF($J83="","",IF(AND($V83&lt;&gt;"",$V83&lt;AsOf),"Left",IF($V83&lt;&gt;"","Leaving",IF(AND($U83&lt;&gt;"",$U83&gt;=AsOf),"Unavailable",IF($T83&lt;&gt;"",$T83,IF(VALUE(LEFT($D83,1))&gt;=3,"Live","Onboarding"))))))</f>
        <v>Live</v>
      </c>
      <c r="D83" s="15" t="str">
        <f aca="false">IF($J83="","",IF($S83&lt;&gt;"","5. Veteran",IF($R83&lt;&gt;"",IF($K83&gt;=DayVetReview,"4. Veteran review due","3. Newcomer"),IF($O83&lt;&gt;"","2. Shadowing","1. Training"))))</f>
        <v>5. Veteran</v>
      </c>
      <c r="E83" s="15" t="str">
        <f aca="false">IF(OR($J83="",$C83="Left",$C83="Leaving"),"",IF(AND($O83="",$K83&gt;DayAbandon),"Gate: training not done by day "&amp;DayAbandon,IF(AND($N83="",$K83&gt;DayTools),"Behind: tools not set up (day "&amp;DayTools&amp;")",IF(AND($O83="",$K83&gt;DayTraining),"Behind: training (day "&amp;DayTraining&amp;")",IF(AND($Q83="",$K83&gt;DayShadowing),"Behind: shadowing (day "&amp;DayShadowing&amp;")",IF(AND($R83="",$K83&gt;DayLive),"Behind: not live yet (day "&amp;DayLive&amp;")",IF(AND(LEFT($D83,1)="3",IF($W83="",TRUE(),AsOf-$W83&gt;NewcomerGap)),"Newcomer: no 1:1 in "&amp;NewcomerGap&amp;"+ days","")))))))</f>
        <v/>
      </c>
      <c r="F83" s="14" t="s">
        <v>99</v>
      </c>
      <c r="G83" s="14" t="s">
        <v>72</v>
      </c>
      <c r="H83" s="14" t="s">
        <v>92</v>
      </c>
      <c r="I83" s="14" t="s">
        <v>101</v>
      </c>
      <c r="J83" s="16" t="n">
        <v>45747</v>
      </c>
      <c r="K83" s="15" t="n">
        <f aca="false">IF($J83="","",IF($V83&lt;&gt;"",MIN($V83,AsOf),AsOf)-$J83)</f>
        <v>548</v>
      </c>
      <c r="L83" s="14" t="n">
        <v>20</v>
      </c>
      <c r="M83" s="14" t="s">
        <v>78</v>
      </c>
      <c r="N83" s="16" t="n">
        <v>45752</v>
      </c>
      <c r="O83" s="16" t="n">
        <v>45773</v>
      </c>
      <c r="P83" s="17" t="n">
        <v>0.92</v>
      </c>
      <c r="Q83" s="16" t="n">
        <v>45784</v>
      </c>
      <c r="R83" s="16" t="n">
        <v>45788</v>
      </c>
      <c r="S83" s="16" t="n">
        <v>45831</v>
      </c>
      <c r="T83" s="14"/>
      <c r="U83" s="16"/>
      <c r="V83" s="18" t="str">
        <f aca="false">IF($A83="","",IFERROR(IF(INDEX(Leavers!$E$2:$E$301,MATCH($A83,Leavers!$A$2:$A$301,0))="","",INDEX(Leavers!$E$2:$E$301,MATCH($A83,Leavers!$A$2:$A$301,0))),""))</f>
        <v/>
      </c>
      <c r="W83" s="18" t="n">
        <f aca="false">IF($A83="","",IF(COUNTIF('Conversation log'!$B$2:$B$1001,$A83)=0,"",_xlfn.MAXIFS('Conversation log'!$A$2:$A$1001,'Conversation log'!$B$2:$B$1001,$A83)))</f>
        <v>46293</v>
      </c>
      <c r="X83" s="14"/>
    </row>
    <row r="84" customFormat="false" ht="15" hidden="false" customHeight="false" outlineLevel="0" collapsed="false">
      <c r="A84" s="14" t="s">
        <v>258</v>
      </c>
      <c r="B84" s="14" t="s">
        <v>259</v>
      </c>
      <c r="C84" s="15" t="str">
        <f aca="false">IF($J84="","",IF(AND($V84&lt;&gt;"",$V84&lt;AsOf),"Left",IF($V84&lt;&gt;"","Leaving",IF(AND($U84&lt;&gt;"",$U84&gt;=AsOf),"Unavailable",IF($T84&lt;&gt;"",$T84,IF(VALUE(LEFT($D84,1))&gt;=3,"Live","Onboarding"))))))</f>
        <v>Live</v>
      </c>
      <c r="D84" s="15" t="str">
        <f aca="false">IF($J84="","",IF($S84&lt;&gt;"","5. Veteran",IF($R84&lt;&gt;"",IF($K84&gt;=DayVetReview,"4. Veteran review due","3. Newcomer"),IF($O84&lt;&gt;"","2. Shadowing","1. Training"))))</f>
        <v>5. Veteran</v>
      </c>
      <c r="E84" s="15" t="str">
        <f aca="false">IF(OR($J84="",$C84="Left",$C84="Leaving"),"",IF(AND($O84="",$K84&gt;DayAbandon),"Gate: training not done by day "&amp;DayAbandon,IF(AND($N84="",$K84&gt;DayTools),"Behind: tools not set up (day "&amp;DayTools&amp;")",IF(AND($O84="",$K84&gt;DayTraining),"Behind: training (day "&amp;DayTraining&amp;")",IF(AND($Q84="",$K84&gt;DayShadowing),"Behind: shadowing (day "&amp;DayShadowing&amp;")",IF(AND($R84="",$K84&gt;DayLive),"Behind: not live yet (day "&amp;DayLive&amp;")",IF(AND(LEFT($D84,1)="3",IF($W84="",TRUE(),AsOf-$W84&gt;NewcomerGap)),"Newcomer: no 1:1 in "&amp;NewcomerGap&amp;"+ days","")))))))</f>
        <v/>
      </c>
      <c r="F84" s="14" t="s">
        <v>81</v>
      </c>
      <c r="G84" s="14" t="s">
        <v>72</v>
      </c>
      <c r="H84" s="14" t="s">
        <v>111</v>
      </c>
      <c r="I84" s="14" t="s">
        <v>84</v>
      </c>
      <c r="J84" s="16" t="n">
        <v>45754</v>
      </c>
      <c r="K84" s="15" t="n">
        <f aca="false">IF($J84="","",IF($V84&lt;&gt;"",MIN($V84,AsOf),AsOf)-$J84)</f>
        <v>541</v>
      </c>
      <c r="L84" s="14" t="n">
        <v>20</v>
      </c>
      <c r="M84" s="14" t="s">
        <v>78</v>
      </c>
      <c r="N84" s="16" t="n">
        <v>45763</v>
      </c>
      <c r="O84" s="16" t="n">
        <v>45766</v>
      </c>
      <c r="P84" s="17" t="n">
        <v>0.8</v>
      </c>
      <c r="Q84" s="16" t="n">
        <v>45788</v>
      </c>
      <c r="R84" s="16" t="n">
        <v>45789</v>
      </c>
      <c r="S84" s="16" t="n">
        <v>45844</v>
      </c>
      <c r="T84" s="14"/>
      <c r="U84" s="16"/>
      <c r="V84" s="18" t="str">
        <f aca="false">IF($A84="","",IFERROR(IF(INDEX(Leavers!$E$2:$E$301,MATCH($A84,Leavers!$A$2:$A$301,0))="","",INDEX(Leavers!$E$2:$E$301,MATCH($A84,Leavers!$A$2:$A$301,0))),""))</f>
        <v/>
      </c>
      <c r="W84" s="18" t="n">
        <f aca="false">IF($A84="","",IF(COUNTIF('Conversation log'!$B$2:$B$1001,$A84)=0,"",_xlfn.MAXIFS('Conversation log'!$A$2:$A$1001,'Conversation log'!$B$2:$B$1001,$A84)))</f>
        <v>46269</v>
      </c>
      <c r="X84" s="14"/>
    </row>
    <row r="85" customFormat="false" ht="15" hidden="false" customHeight="false" outlineLevel="0" collapsed="false">
      <c r="A85" s="14" t="s">
        <v>260</v>
      </c>
      <c r="B85" s="14" t="s">
        <v>261</v>
      </c>
      <c r="C85" s="15" t="str">
        <f aca="false">IF($J85="","",IF(AND($V85&lt;&gt;"",$V85&lt;AsOf),"Left",IF($V85&lt;&gt;"","Leaving",IF(AND($U85&lt;&gt;"",$U85&gt;=AsOf),"Unavailable",IF($T85&lt;&gt;"",$T85,IF(VALUE(LEFT($D85,1))&gt;=3,"Live","Onboarding"))))))</f>
        <v>Live</v>
      </c>
      <c r="D85" s="15" t="str">
        <f aca="false">IF($J85="","",IF($S85&lt;&gt;"","5. Veteran",IF($R85&lt;&gt;"",IF($K85&gt;=DayVetReview,"4. Veteran review due","3. Newcomer"),IF($O85&lt;&gt;"","2. Shadowing","1. Training"))))</f>
        <v>5. Veteran</v>
      </c>
      <c r="E85" s="15" t="str">
        <f aca="false">IF(OR($J85="",$C85="Left",$C85="Leaving"),"",IF(AND($O85="",$K85&gt;DayAbandon),"Gate: training not done by day "&amp;DayAbandon,IF(AND($N85="",$K85&gt;DayTools),"Behind: tools not set up (day "&amp;DayTools&amp;")",IF(AND($O85="",$K85&gt;DayTraining),"Behind: training (day "&amp;DayTraining&amp;")",IF(AND($Q85="",$K85&gt;DayShadowing),"Behind: shadowing (day "&amp;DayShadowing&amp;")",IF(AND($R85="",$K85&gt;DayLive),"Behind: not live yet (day "&amp;DayLive&amp;")",IF(AND(LEFT($D85,1)="3",IF($W85="",TRUE(),AsOf-$W85&gt;NewcomerGap)),"Newcomer: no 1:1 in "&amp;NewcomerGap&amp;"+ days","")))))))</f>
        <v/>
      </c>
      <c r="F85" s="14" t="s">
        <v>99</v>
      </c>
      <c r="G85" s="14" t="s">
        <v>72</v>
      </c>
      <c r="H85" s="14" t="s">
        <v>141</v>
      </c>
      <c r="I85" s="14" t="s">
        <v>101</v>
      </c>
      <c r="J85" s="16" t="n">
        <v>45754</v>
      </c>
      <c r="K85" s="15" t="n">
        <f aca="false">IF($J85="","",IF($V85&lt;&gt;"",MIN($V85,AsOf),AsOf)-$J85)</f>
        <v>541</v>
      </c>
      <c r="L85" s="14" t="n">
        <v>15</v>
      </c>
      <c r="M85" s="14" t="s">
        <v>68</v>
      </c>
      <c r="N85" s="16" t="n">
        <v>45763</v>
      </c>
      <c r="O85" s="16" t="n">
        <v>45776</v>
      </c>
      <c r="P85" s="17" t="n">
        <v>0.99</v>
      </c>
      <c r="Q85" s="16" t="n">
        <v>45791</v>
      </c>
      <c r="R85" s="16" t="n">
        <v>45794</v>
      </c>
      <c r="S85" s="16" t="n">
        <v>45840</v>
      </c>
      <c r="T85" s="14"/>
      <c r="U85" s="16"/>
      <c r="V85" s="18" t="str">
        <f aca="false">IF($A85="","",IFERROR(IF(INDEX(Leavers!$E$2:$E$301,MATCH($A85,Leavers!$A$2:$A$301,0))="","",INDEX(Leavers!$E$2:$E$301,MATCH($A85,Leavers!$A$2:$A$301,0))),""))</f>
        <v/>
      </c>
      <c r="W85" s="18" t="n">
        <f aca="false">IF($A85="","",IF(COUNTIF('Conversation log'!$B$2:$B$1001,$A85)=0,"",_xlfn.MAXIFS('Conversation log'!$A$2:$A$1001,'Conversation log'!$B$2:$B$1001,$A85)))</f>
        <v>46290</v>
      </c>
      <c r="X85" s="14"/>
    </row>
    <row r="86" customFormat="false" ht="15" hidden="false" customHeight="false" outlineLevel="0" collapsed="false">
      <c r="A86" s="14" t="s">
        <v>262</v>
      </c>
      <c r="B86" s="14" t="s">
        <v>263</v>
      </c>
      <c r="C86" s="15" t="str">
        <f aca="false">IF($J86="","",IF(AND($V86&lt;&gt;"",$V86&lt;AsOf),"Left",IF($V86&lt;&gt;"","Leaving",IF(AND($U86&lt;&gt;"",$U86&gt;=AsOf),"Unavailable",IF($T86&lt;&gt;"",$T86,IF(VALUE(LEFT($D86,1))&gt;=3,"Live","Onboarding"))))))</f>
        <v>Left</v>
      </c>
      <c r="D86" s="15" t="str">
        <f aca="false">IF($J86="","",IF($S86&lt;&gt;"","5. Veteran",IF($R86&lt;&gt;"",IF($K86&gt;=DayVetReview,"4. Veteran review due","3. Newcomer"),IF($O86&lt;&gt;"","2. Shadowing","1. Training"))))</f>
        <v>1. Training</v>
      </c>
      <c r="E86" s="15" t="str">
        <f aca="false">IF(OR($J86="",$C86="Left",$C86="Leaving"),"",IF(AND($O86="",$K86&gt;DayAbandon),"Gate: training not done by day "&amp;DayAbandon,IF(AND($N86="",$K86&gt;DayTools),"Behind: tools not set up (day "&amp;DayTools&amp;")",IF(AND($O86="",$K86&gt;DayTraining),"Behind: training (day "&amp;DayTraining&amp;")",IF(AND($Q86="",$K86&gt;DayShadowing),"Behind: shadowing (day "&amp;DayShadowing&amp;")",IF(AND($R86="",$K86&gt;DayLive),"Behind: not live yet (day "&amp;DayLive&amp;")",IF(AND(LEFT($D86,1)="3",IF($W86="",TRUE(),AsOf-$W86&gt;NewcomerGap)),"Newcomer: no 1:1 in "&amp;NewcomerGap&amp;"+ days","")))))))</f>
        <v/>
      </c>
      <c r="F86" s="14" t="s">
        <v>71</v>
      </c>
      <c r="G86" s="14" t="s">
        <v>72</v>
      </c>
      <c r="H86" s="14" t="s">
        <v>92</v>
      </c>
      <c r="I86" s="14" t="s">
        <v>74</v>
      </c>
      <c r="J86" s="16" t="n">
        <v>45764</v>
      </c>
      <c r="K86" s="15" t="n">
        <f aca="false">IF($J86="","",IF($V86&lt;&gt;"",MIN($V86,AsOf),AsOf)-$J86)</f>
        <v>15</v>
      </c>
      <c r="L86" s="14" t="n">
        <v>20</v>
      </c>
      <c r="M86" s="14" t="s">
        <v>85</v>
      </c>
      <c r="N86" s="16" t="n">
        <v>45778</v>
      </c>
      <c r="O86" s="16"/>
      <c r="P86" s="17"/>
      <c r="Q86" s="16"/>
      <c r="R86" s="16"/>
      <c r="S86" s="16"/>
      <c r="T86" s="14"/>
      <c r="U86" s="16"/>
      <c r="V86" s="18" t="n">
        <f aca="false">IF($A86="","",IFERROR(IF(INDEX(Leavers!$E$2:$E$301,MATCH($A86,Leavers!$A$2:$A$301,0))="","",INDEX(Leavers!$E$2:$E$301,MATCH($A86,Leavers!$A$2:$A$301,0))),""))</f>
        <v>45779</v>
      </c>
      <c r="W86" s="18" t="str">
        <f aca="false">IF($A86="","",IF(COUNTIF('Conversation log'!$B$2:$B$1001,$A86)=0,"",_xlfn.MAXIFS('Conversation log'!$A$2:$A$1001,'Conversation log'!$B$2:$B$1001,$A86)))</f>
        <v/>
      </c>
      <c r="X86" s="14"/>
    </row>
    <row r="87" customFormat="false" ht="15" hidden="false" customHeight="false" outlineLevel="0" collapsed="false">
      <c r="A87" s="14" t="s">
        <v>264</v>
      </c>
      <c r="B87" s="14" t="s">
        <v>265</v>
      </c>
      <c r="C87" s="15" t="str">
        <f aca="false">IF($J87="","",IF(AND($V87&lt;&gt;"",$V87&lt;AsOf),"Left",IF($V87&lt;&gt;"","Leaving",IF(AND($U87&lt;&gt;"",$U87&gt;=AsOf),"Unavailable",IF($T87&lt;&gt;"",$T87,IF(VALUE(LEFT($D87,1))&gt;=3,"Live","Onboarding"))))))</f>
        <v>Live</v>
      </c>
      <c r="D87" s="15" t="str">
        <f aca="false">IF($J87="","",IF($S87&lt;&gt;"","5. Veteran",IF($R87&lt;&gt;"",IF($K87&gt;=DayVetReview,"4. Veteran review due","3. Newcomer"),IF($O87&lt;&gt;"","2. Shadowing","1. Training"))))</f>
        <v>5. Veteran</v>
      </c>
      <c r="E87" s="15" t="str">
        <f aca="false">IF(OR($J87="",$C87="Left",$C87="Leaving"),"",IF(AND($O87="",$K87&gt;DayAbandon),"Gate: training not done by day "&amp;DayAbandon,IF(AND($N87="",$K87&gt;DayTools),"Behind: tools not set up (day "&amp;DayTools&amp;")",IF(AND($O87="",$K87&gt;DayTraining),"Behind: training (day "&amp;DayTraining&amp;")",IF(AND($Q87="",$K87&gt;DayShadowing),"Behind: shadowing (day "&amp;DayShadowing&amp;")",IF(AND($R87="",$K87&gt;DayLive),"Behind: not live yet (day "&amp;DayLive&amp;")",IF(AND(LEFT($D87,1)="3",IF($W87="",TRUE(),AsOf-$W87&gt;NewcomerGap)),"Newcomer: no 1:1 in "&amp;NewcomerGap&amp;"+ days","")))))))</f>
        <v/>
      </c>
      <c r="F87" s="14" t="s">
        <v>71</v>
      </c>
      <c r="G87" s="14" t="s">
        <v>72</v>
      </c>
      <c r="H87" s="14" t="s">
        <v>251</v>
      </c>
      <c r="I87" s="14" t="s">
        <v>74</v>
      </c>
      <c r="J87" s="16" t="n">
        <v>45768</v>
      </c>
      <c r="K87" s="15" t="n">
        <f aca="false">IF($J87="","",IF($V87&lt;&gt;"",MIN($V87,AsOf),AsOf)-$J87)</f>
        <v>527</v>
      </c>
      <c r="L87" s="14" t="n">
        <v>20</v>
      </c>
      <c r="M87" s="14" t="s">
        <v>68</v>
      </c>
      <c r="N87" s="16" t="n">
        <v>45777</v>
      </c>
      <c r="O87" s="16" t="n">
        <v>45785</v>
      </c>
      <c r="P87" s="17" t="n">
        <v>0.9</v>
      </c>
      <c r="Q87" s="16" t="n">
        <v>45806</v>
      </c>
      <c r="R87" s="16" t="n">
        <v>45809</v>
      </c>
      <c r="S87" s="16" t="n">
        <v>45853</v>
      </c>
      <c r="T87" s="14"/>
      <c r="U87" s="16"/>
      <c r="V87" s="18" t="str">
        <f aca="false">IF($A87="","",IFERROR(IF(INDEX(Leavers!$E$2:$E$301,MATCH($A87,Leavers!$A$2:$A$301,0))="","",INDEX(Leavers!$E$2:$E$301,MATCH($A87,Leavers!$A$2:$A$301,0))),""))</f>
        <v/>
      </c>
      <c r="W87" s="18" t="n">
        <f aca="false">IF($A87="","",IF(COUNTIF('Conversation log'!$B$2:$B$1001,$A87)=0,"",_xlfn.MAXIFS('Conversation log'!$A$2:$A$1001,'Conversation log'!$B$2:$B$1001,$A87)))</f>
        <v>46289</v>
      </c>
      <c r="X87" s="14"/>
    </row>
    <row r="88" customFormat="false" ht="15" hidden="false" customHeight="false" outlineLevel="0" collapsed="false">
      <c r="A88" s="14" t="s">
        <v>266</v>
      </c>
      <c r="B88" s="14" t="s">
        <v>267</v>
      </c>
      <c r="C88" s="15" t="str">
        <f aca="false">IF($J88="","",IF(AND($V88&lt;&gt;"",$V88&lt;AsOf),"Left",IF($V88&lt;&gt;"","Leaving",IF(AND($U88&lt;&gt;"",$U88&gt;=AsOf),"Unavailable",IF($T88&lt;&gt;"",$T88,IF(VALUE(LEFT($D88,1))&gt;=3,"Live","Onboarding"))))))</f>
        <v>Left</v>
      </c>
      <c r="D88" s="15" t="str">
        <f aca="false">IF($J88="","",IF($S88&lt;&gt;"","5. Veteran",IF($R88&lt;&gt;"",IF($K88&gt;=DayVetReview,"4. Veteran review due","3. Newcomer"),IF($O88&lt;&gt;"","2. Shadowing","1. Training"))))</f>
        <v>1. Training</v>
      </c>
      <c r="E88" s="15" t="str">
        <f aca="false">IF(OR($J88="",$C88="Left",$C88="Leaving"),"",IF(AND($O88="",$K88&gt;DayAbandon),"Gate: training not done by day "&amp;DayAbandon,IF(AND($N88="",$K88&gt;DayTools),"Behind: tools not set up (day "&amp;DayTools&amp;")",IF(AND($O88="",$K88&gt;DayTraining),"Behind: training (day "&amp;DayTraining&amp;")",IF(AND($Q88="",$K88&gt;DayShadowing),"Behind: shadowing (day "&amp;DayShadowing&amp;")",IF(AND($R88="",$K88&gt;DayLive),"Behind: not live yet (day "&amp;DayLive&amp;")",IF(AND(LEFT($D88,1)="3",IF($W88="",TRUE(),AsOf-$W88&gt;NewcomerGap)),"Newcomer: no 1:1 in "&amp;NewcomerGap&amp;"+ days","")))))))</f>
        <v/>
      </c>
      <c r="F88" s="14" t="s">
        <v>81</v>
      </c>
      <c r="G88" s="14" t="s">
        <v>72</v>
      </c>
      <c r="H88" s="14" t="s">
        <v>92</v>
      </c>
      <c r="I88" s="14" t="s">
        <v>84</v>
      </c>
      <c r="J88" s="16" t="n">
        <v>45768</v>
      </c>
      <c r="K88" s="15" t="n">
        <f aca="false">IF($J88="","",IF($V88&lt;&gt;"",MIN($V88,AsOf),AsOf)-$J88)</f>
        <v>15</v>
      </c>
      <c r="L88" s="14" t="n">
        <v>20</v>
      </c>
      <c r="M88" s="14" t="s">
        <v>78</v>
      </c>
      <c r="N88" s="16" t="n">
        <v>45772</v>
      </c>
      <c r="O88" s="16"/>
      <c r="P88" s="17"/>
      <c r="Q88" s="16"/>
      <c r="R88" s="16"/>
      <c r="S88" s="16"/>
      <c r="T88" s="14"/>
      <c r="U88" s="16"/>
      <c r="V88" s="18" t="n">
        <f aca="false">IF($A88="","",IFERROR(IF(INDEX(Leavers!$E$2:$E$301,MATCH($A88,Leavers!$A$2:$A$301,0))="","",INDEX(Leavers!$E$2:$E$301,MATCH($A88,Leavers!$A$2:$A$301,0))),""))</f>
        <v>45783</v>
      </c>
      <c r="W88" s="18" t="str">
        <f aca="false">IF($A88="","",IF(COUNTIF('Conversation log'!$B$2:$B$1001,$A88)=0,"",_xlfn.MAXIFS('Conversation log'!$A$2:$A$1001,'Conversation log'!$B$2:$B$1001,$A88)))</f>
        <v/>
      </c>
      <c r="X88" s="14"/>
    </row>
    <row r="89" customFormat="false" ht="15" hidden="false" customHeight="false" outlineLevel="0" collapsed="false">
      <c r="A89" s="14" t="s">
        <v>268</v>
      </c>
      <c r="B89" s="14" t="s">
        <v>269</v>
      </c>
      <c r="C89" s="15" t="str">
        <f aca="false">IF($J89="","",IF(AND($V89&lt;&gt;"",$V89&lt;AsOf),"Left",IF($V89&lt;&gt;"","Leaving",IF(AND($U89&lt;&gt;"",$U89&gt;=AsOf),"Unavailable",IF($T89&lt;&gt;"",$T89,IF(VALUE(LEFT($D89,1))&gt;=3,"Live","Onboarding"))))))</f>
        <v>Live</v>
      </c>
      <c r="D89" s="15" t="str">
        <f aca="false">IF($J89="","",IF($S89&lt;&gt;"","5. Veteran",IF($R89&lt;&gt;"",IF($K89&gt;=DayVetReview,"4. Veteran review due","3. Newcomer"),IF($O89&lt;&gt;"","2. Shadowing","1. Training"))))</f>
        <v>5. Veteran</v>
      </c>
      <c r="E89" s="15" t="str">
        <f aca="false">IF(OR($J89="",$C89="Left",$C89="Leaving"),"",IF(AND($O89="",$K89&gt;DayAbandon),"Gate: training not done by day "&amp;DayAbandon,IF(AND($N89="",$K89&gt;DayTools),"Behind: tools not set up (day "&amp;DayTools&amp;")",IF(AND($O89="",$K89&gt;DayTraining),"Behind: training (day "&amp;DayTraining&amp;")",IF(AND($Q89="",$K89&gt;DayShadowing),"Behind: shadowing (day "&amp;DayShadowing&amp;")",IF(AND($R89="",$K89&gt;DayLive),"Behind: not live yet (day "&amp;DayLive&amp;")",IF(AND(LEFT($D89,1)="3",IF($W89="",TRUE(),AsOf-$W89&gt;NewcomerGap)),"Newcomer: no 1:1 in "&amp;NewcomerGap&amp;"+ days","")))))))</f>
        <v/>
      </c>
      <c r="F89" s="14" t="s">
        <v>81</v>
      </c>
      <c r="G89" s="14" t="s">
        <v>72</v>
      </c>
      <c r="H89" s="14" t="s">
        <v>132</v>
      </c>
      <c r="I89" s="14" t="s">
        <v>84</v>
      </c>
      <c r="J89" s="16" t="n">
        <v>45770</v>
      </c>
      <c r="K89" s="15" t="n">
        <f aca="false">IF($J89="","",IF($V89&lt;&gt;"",MIN($V89,AsOf),AsOf)-$J89)</f>
        <v>525</v>
      </c>
      <c r="L89" s="14" t="n">
        <v>20</v>
      </c>
      <c r="M89" s="14" t="s">
        <v>68</v>
      </c>
      <c r="N89" s="16" t="n">
        <v>45772</v>
      </c>
      <c r="O89" s="16" t="n">
        <v>45790</v>
      </c>
      <c r="P89" s="17" t="n">
        <v>0.99</v>
      </c>
      <c r="Q89" s="16" t="n">
        <v>45805</v>
      </c>
      <c r="R89" s="16" t="n">
        <v>45809</v>
      </c>
      <c r="S89" s="16" t="n">
        <v>45861</v>
      </c>
      <c r="T89" s="14"/>
      <c r="U89" s="16"/>
      <c r="V89" s="18" t="str">
        <f aca="false">IF($A89="","",IFERROR(IF(INDEX(Leavers!$E$2:$E$301,MATCH($A89,Leavers!$A$2:$A$301,0))="","",INDEX(Leavers!$E$2:$E$301,MATCH($A89,Leavers!$A$2:$A$301,0))),""))</f>
        <v/>
      </c>
      <c r="W89" s="18" t="n">
        <f aca="false">IF($A89="","",IF(COUNTIF('Conversation log'!$B$2:$B$1001,$A89)=0,"",_xlfn.MAXIFS('Conversation log'!$A$2:$A$1001,'Conversation log'!$B$2:$B$1001,$A89)))</f>
        <v>46295</v>
      </c>
      <c r="X89" s="14"/>
    </row>
    <row r="90" customFormat="false" ht="15" hidden="false" customHeight="false" outlineLevel="0" collapsed="false">
      <c r="A90" s="14" t="s">
        <v>270</v>
      </c>
      <c r="B90" s="14" t="s">
        <v>271</v>
      </c>
      <c r="C90" s="15" t="str">
        <f aca="false">IF($J90="","",IF(AND($V90&lt;&gt;"",$V90&lt;AsOf),"Left",IF($V90&lt;&gt;"","Leaving",IF(AND($U90&lt;&gt;"",$U90&gt;=AsOf),"Unavailable",IF($T90&lt;&gt;"",$T90,IF(VALUE(LEFT($D90,1))&gt;=3,"Live","Onboarding"))))))</f>
        <v>Left</v>
      </c>
      <c r="D90" s="15" t="str">
        <f aca="false">IF($J90="","",IF($S90&lt;&gt;"","5. Veteran",IF($R90&lt;&gt;"",IF($K90&gt;=DayVetReview,"4. Veteran review due","3. Newcomer"),IF($O90&lt;&gt;"","2. Shadowing","1. Training"))))</f>
        <v>1. Training</v>
      </c>
      <c r="E90" s="15" t="str">
        <f aca="false">IF(OR($J90="",$C90="Left",$C90="Leaving"),"",IF(AND($O90="",$K90&gt;DayAbandon),"Gate: training not done by day "&amp;DayAbandon,IF(AND($N90="",$K90&gt;DayTools),"Behind: tools not set up (day "&amp;DayTools&amp;")",IF(AND($O90="",$K90&gt;DayTraining),"Behind: training (day "&amp;DayTraining&amp;")",IF(AND($Q90="",$K90&gt;DayShadowing),"Behind: shadowing (day "&amp;DayShadowing&amp;")",IF(AND($R90="",$K90&gt;DayLive),"Behind: not live yet (day "&amp;DayLive&amp;")",IF(AND(LEFT($D90,1)="3",IF($W90="",TRUE(),AsOf-$W90&gt;NewcomerGap)),"Newcomer: no 1:1 in "&amp;NewcomerGap&amp;"+ days","")))))))</f>
        <v/>
      </c>
      <c r="F90" s="14" t="s">
        <v>81</v>
      </c>
      <c r="G90" s="14" t="s">
        <v>72</v>
      </c>
      <c r="H90" s="14" t="s">
        <v>83</v>
      </c>
      <c r="I90" s="14" t="s">
        <v>84</v>
      </c>
      <c r="J90" s="16" t="n">
        <v>45772</v>
      </c>
      <c r="K90" s="15" t="n">
        <f aca="false">IF($J90="","",IF($V90&lt;&gt;"",MIN($V90,AsOf),AsOf)-$J90)</f>
        <v>17</v>
      </c>
      <c r="L90" s="14" t="n">
        <v>20</v>
      </c>
      <c r="M90" s="14" t="s">
        <v>78</v>
      </c>
      <c r="N90" s="16" t="n">
        <v>45781</v>
      </c>
      <c r="O90" s="16"/>
      <c r="P90" s="17"/>
      <c r="Q90" s="16"/>
      <c r="R90" s="16"/>
      <c r="S90" s="16"/>
      <c r="T90" s="14"/>
      <c r="U90" s="16"/>
      <c r="V90" s="18" t="n">
        <f aca="false">IF($A90="","",IFERROR(IF(INDEX(Leavers!$E$2:$E$301,MATCH($A90,Leavers!$A$2:$A$301,0))="","",INDEX(Leavers!$E$2:$E$301,MATCH($A90,Leavers!$A$2:$A$301,0))),""))</f>
        <v>45789</v>
      </c>
      <c r="W90" s="18" t="str">
        <f aca="false">IF($A90="","",IF(COUNTIF('Conversation log'!$B$2:$B$1001,$A90)=0,"",_xlfn.MAXIFS('Conversation log'!$A$2:$A$1001,'Conversation log'!$B$2:$B$1001,$A90)))</f>
        <v/>
      </c>
      <c r="X90" s="14"/>
    </row>
    <row r="91" customFormat="false" ht="15" hidden="false" customHeight="false" outlineLevel="0" collapsed="false">
      <c r="A91" s="14" t="s">
        <v>272</v>
      </c>
      <c r="B91" s="14" t="s">
        <v>273</v>
      </c>
      <c r="C91" s="15" t="str">
        <f aca="false">IF($J91="","",IF(AND($V91&lt;&gt;"",$V91&lt;AsOf),"Left",IF($V91&lt;&gt;"","Leaving",IF(AND($U91&lt;&gt;"",$U91&gt;=AsOf),"Unavailable",IF($T91&lt;&gt;"",$T91,IF(VALUE(LEFT($D91,1))&gt;=3,"Live","Onboarding"))))))</f>
        <v>Left</v>
      </c>
      <c r="D91" s="15" t="str">
        <f aca="false">IF($J91="","",IF($S91&lt;&gt;"","5. Veteran",IF($R91&lt;&gt;"",IF($K91&gt;=DayVetReview,"4. Veteran review due","3. Newcomer"),IF($O91&lt;&gt;"","2. Shadowing","1. Training"))))</f>
        <v>2. Shadowing</v>
      </c>
      <c r="E91" s="15" t="str">
        <f aca="false">IF(OR($J91="",$C91="Left",$C91="Leaving"),"",IF(AND($O91="",$K91&gt;DayAbandon),"Gate: training not done by day "&amp;DayAbandon,IF(AND($N91="",$K91&gt;DayTools),"Behind: tools not set up (day "&amp;DayTools&amp;")",IF(AND($O91="",$K91&gt;DayTraining),"Behind: training (day "&amp;DayTraining&amp;")",IF(AND($Q91="",$K91&gt;DayShadowing),"Behind: shadowing (day "&amp;DayShadowing&amp;")",IF(AND($R91="",$K91&gt;DayLive),"Behind: not live yet (day "&amp;DayLive&amp;")",IF(AND(LEFT($D91,1)="3",IF($W91="",TRUE(),AsOf-$W91&gt;NewcomerGap)),"Newcomer: no 1:1 in "&amp;NewcomerGap&amp;"+ days","")))))))</f>
        <v/>
      </c>
      <c r="F91" s="14" t="s">
        <v>95</v>
      </c>
      <c r="G91" s="14" t="s">
        <v>72</v>
      </c>
      <c r="H91" s="14" t="s">
        <v>111</v>
      </c>
      <c r="I91" s="14" t="s">
        <v>63</v>
      </c>
      <c r="J91" s="16" t="n">
        <v>45779</v>
      </c>
      <c r="K91" s="15" t="n">
        <f aca="false">IF($J91="","",IF($V91&lt;&gt;"",MIN($V91,AsOf),AsOf)-$J91)</f>
        <v>20</v>
      </c>
      <c r="L91" s="14" t="n">
        <v>15</v>
      </c>
      <c r="M91" s="14" t="s">
        <v>78</v>
      </c>
      <c r="N91" s="16" t="n">
        <v>45788</v>
      </c>
      <c r="O91" s="16" t="n">
        <v>45791</v>
      </c>
      <c r="P91" s="17" t="n">
        <v>0.8</v>
      </c>
      <c r="Q91" s="16"/>
      <c r="R91" s="16"/>
      <c r="S91" s="16"/>
      <c r="T91" s="14"/>
      <c r="U91" s="16"/>
      <c r="V91" s="18" t="n">
        <f aca="false">IF($A91="","",IFERROR(IF(INDEX(Leavers!$E$2:$E$301,MATCH($A91,Leavers!$A$2:$A$301,0))="","",INDEX(Leavers!$E$2:$E$301,MATCH($A91,Leavers!$A$2:$A$301,0))),""))</f>
        <v>45799</v>
      </c>
      <c r="W91" s="18" t="str">
        <f aca="false">IF($A91="","",IF(COUNTIF('Conversation log'!$B$2:$B$1001,$A91)=0,"",_xlfn.MAXIFS('Conversation log'!$A$2:$A$1001,'Conversation log'!$B$2:$B$1001,$A91)))</f>
        <v/>
      </c>
      <c r="X91" s="14"/>
    </row>
    <row r="92" customFormat="false" ht="15" hidden="false" customHeight="false" outlineLevel="0" collapsed="false">
      <c r="A92" s="14" t="s">
        <v>274</v>
      </c>
      <c r="B92" s="14" t="s">
        <v>275</v>
      </c>
      <c r="C92" s="15" t="str">
        <f aca="false">IF($J92="","",IF(AND($V92&lt;&gt;"",$V92&lt;AsOf),"Left",IF($V92&lt;&gt;"","Leaving",IF(AND($U92&lt;&gt;"",$U92&gt;=AsOf),"Unavailable",IF($T92&lt;&gt;"",$T92,IF(VALUE(LEFT($D92,1))&gt;=3,"Live","Onboarding"))))))</f>
        <v>Left</v>
      </c>
      <c r="D92" s="15" t="str">
        <f aca="false">IF($J92="","",IF($S92&lt;&gt;"","5. Veteran",IF($R92&lt;&gt;"",IF($K92&gt;=DayVetReview,"4. Veteran review due","3. Newcomer"),IF($O92&lt;&gt;"","2. Shadowing","1. Training"))))</f>
        <v>1. Training</v>
      </c>
      <c r="E92" s="15" t="str">
        <f aca="false">IF(OR($J92="",$C92="Left",$C92="Leaving"),"",IF(AND($O92="",$K92&gt;DayAbandon),"Gate: training not done by day "&amp;DayAbandon,IF(AND($N92="",$K92&gt;DayTools),"Behind: tools not set up (day "&amp;DayTools&amp;")",IF(AND($O92="",$K92&gt;DayTraining),"Behind: training (day "&amp;DayTraining&amp;")",IF(AND($Q92="",$K92&gt;DayShadowing),"Behind: shadowing (day "&amp;DayShadowing&amp;")",IF(AND($R92="",$K92&gt;DayLive),"Behind: not live yet (day "&amp;DayLive&amp;")",IF(AND(LEFT($D92,1)="3",IF($W92="",TRUE(),AsOf-$W92&gt;NewcomerGap)),"Newcomer: no 1:1 in "&amp;NewcomerGap&amp;"+ days","")))))))</f>
        <v/>
      </c>
      <c r="F92" s="14" t="s">
        <v>81</v>
      </c>
      <c r="G92" s="14" t="s">
        <v>72</v>
      </c>
      <c r="H92" s="14" t="s">
        <v>83</v>
      </c>
      <c r="I92" s="14" t="s">
        <v>84</v>
      </c>
      <c r="J92" s="16" t="n">
        <v>45782</v>
      </c>
      <c r="K92" s="15" t="n">
        <f aca="false">IF($J92="","",IF($V92&lt;&gt;"",MIN($V92,AsOf),AsOf)-$J92)</f>
        <v>10</v>
      </c>
      <c r="L92" s="14" t="n">
        <v>30</v>
      </c>
      <c r="M92" s="14" t="s">
        <v>78</v>
      </c>
      <c r="N92" s="16" t="n">
        <v>45786</v>
      </c>
      <c r="O92" s="16"/>
      <c r="P92" s="17"/>
      <c r="Q92" s="16"/>
      <c r="R92" s="16"/>
      <c r="S92" s="16"/>
      <c r="T92" s="14"/>
      <c r="U92" s="16"/>
      <c r="V92" s="18" t="n">
        <f aca="false">IF($A92="","",IFERROR(IF(INDEX(Leavers!$E$2:$E$301,MATCH($A92,Leavers!$A$2:$A$301,0))="","",INDEX(Leavers!$E$2:$E$301,MATCH($A92,Leavers!$A$2:$A$301,0))),""))</f>
        <v>45792</v>
      </c>
      <c r="W92" s="18" t="str">
        <f aca="false">IF($A92="","",IF(COUNTIF('Conversation log'!$B$2:$B$1001,$A92)=0,"",_xlfn.MAXIFS('Conversation log'!$A$2:$A$1001,'Conversation log'!$B$2:$B$1001,$A92)))</f>
        <v/>
      </c>
      <c r="X92" s="14"/>
    </row>
    <row r="93" customFormat="false" ht="15" hidden="false" customHeight="false" outlineLevel="0" collapsed="false">
      <c r="A93" s="14" t="s">
        <v>276</v>
      </c>
      <c r="B93" s="14" t="s">
        <v>277</v>
      </c>
      <c r="C93" s="15" t="str">
        <f aca="false">IF($J93="","",IF(AND($V93&lt;&gt;"",$V93&lt;AsOf),"Left",IF($V93&lt;&gt;"","Leaving",IF(AND($U93&lt;&gt;"",$U93&gt;=AsOf),"Unavailable",IF($T93&lt;&gt;"",$T93,IF(VALUE(LEFT($D93,1))&gt;=3,"Live","Onboarding"))))))</f>
        <v>Left</v>
      </c>
      <c r="D93" s="15" t="str">
        <f aca="false">IF($J93="","",IF($S93&lt;&gt;"","5. Veteran",IF($R93&lt;&gt;"",IF($K93&gt;=DayVetReview,"4. Veteran review due","3. Newcomer"),IF($O93&lt;&gt;"","2. Shadowing","1. Training"))))</f>
        <v>2. Shadowing</v>
      </c>
      <c r="E93" s="15" t="str">
        <f aca="false">IF(OR($J93="",$C93="Left",$C93="Leaving"),"",IF(AND($O93="",$K93&gt;DayAbandon),"Gate: training not done by day "&amp;DayAbandon,IF(AND($N93="",$K93&gt;DayTools),"Behind: tools not set up (day "&amp;DayTools&amp;")",IF(AND($O93="",$K93&gt;DayTraining),"Behind: training (day "&amp;DayTraining&amp;")",IF(AND($Q93="",$K93&gt;DayShadowing),"Behind: shadowing (day "&amp;DayShadowing&amp;")",IF(AND($R93="",$K93&gt;DayLive),"Behind: not live yet (day "&amp;DayLive&amp;")",IF(AND(LEFT($D93,1)="3",IF($W93="",TRUE(),AsOf-$W93&gt;NewcomerGap)),"Newcomer: no 1:1 in "&amp;NewcomerGap&amp;"+ days","")))))))</f>
        <v/>
      </c>
      <c r="F93" s="14" t="s">
        <v>81</v>
      </c>
      <c r="G93" s="14" t="s">
        <v>72</v>
      </c>
      <c r="H93" s="14" t="s">
        <v>248</v>
      </c>
      <c r="I93" s="14" t="s">
        <v>84</v>
      </c>
      <c r="J93" s="16" t="n">
        <v>45796</v>
      </c>
      <c r="K93" s="15" t="n">
        <f aca="false">IF($J93="","",IF($V93&lt;&gt;"",MIN($V93,AsOf),AsOf)-$J93)</f>
        <v>36</v>
      </c>
      <c r="L93" s="14" t="n">
        <v>20</v>
      </c>
      <c r="M93" s="14" t="s">
        <v>85</v>
      </c>
      <c r="N93" s="16" t="n">
        <v>45805</v>
      </c>
      <c r="O93" s="16" t="n">
        <v>45827</v>
      </c>
      <c r="P93" s="17" t="n">
        <v>0.78</v>
      </c>
      <c r="Q93" s="16"/>
      <c r="R93" s="16"/>
      <c r="S93" s="16"/>
      <c r="T93" s="14"/>
      <c r="U93" s="16"/>
      <c r="V93" s="18" t="n">
        <f aca="false">IF($A93="","",IFERROR(IF(INDEX(Leavers!$E$2:$E$301,MATCH($A93,Leavers!$A$2:$A$301,0))="","",INDEX(Leavers!$E$2:$E$301,MATCH($A93,Leavers!$A$2:$A$301,0))),""))</f>
        <v>45832</v>
      </c>
      <c r="W93" s="18" t="str">
        <f aca="false">IF($A93="","",IF(COUNTIF('Conversation log'!$B$2:$B$1001,$A93)=0,"",_xlfn.MAXIFS('Conversation log'!$A$2:$A$1001,'Conversation log'!$B$2:$B$1001,$A93)))</f>
        <v/>
      </c>
      <c r="X93" s="14"/>
    </row>
    <row r="94" customFormat="false" ht="15" hidden="false" customHeight="false" outlineLevel="0" collapsed="false">
      <c r="A94" s="14" t="s">
        <v>278</v>
      </c>
      <c r="B94" s="14" t="s">
        <v>279</v>
      </c>
      <c r="C94" s="15" t="str">
        <f aca="false">IF($J94="","",IF(AND($V94&lt;&gt;"",$V94&lt;AsOf),"Left",IF($V94&lt;&gt;"","Leaving",IF(AND($U94&lt;&gt;"",$U94&gt;=AsOf),"Unavailable",IF($T94&lt;&gt;"",$T94,IF(VALUE(LEFT($D94,1))&gt;=3,"Live","Onboarding"))))))</f>
        <v>Live</v>
      </c>
      <c r="D94" s="15" t="str">
        <f aca="false">IF($J94="","",IF($S94&lt;&gt;"","5. Veteran",IF($R94&lt;&gt;"",IF($K94&gt;=DayVetReview,"4. Veteran review due","3. Newcomer"),IF($O94&lt;&gt;"","2. Shadowing","1. Training"))))</f>
        <v>5. Veteran</v>
      </c>
      <c r="E94" s="15" t="str">
        <f aca="false">IF(OR($J94="",$C94="Left",$C94="Leaving"),"",IF(AND($O94="",$K94&gt;DayAbandon),"Gate: training not done by day "&amp;DayAbandon,IF(AND($N94="",$K94&gt;DayTools),"Behind: tools not set up (day "&amp;DayTools&amp;")",IF(AND($O94="",$K94&gt;DayTraining),"Behind: training (day "&amp;DayTraining&amp;")",IF(AND($Q94="",$K94&gt;DayShadowing),"Behind: shadowing (day "&amp;DayShadowing&amp;")",IF(AND($R94="",$K94&gt;DayLive),"Behind: not live yet (day "&amp;DayLive&amp;")",IF(AND(LEFT($D94,1)="3",IF($W94="",TRUE(),AsOf-$W94&gt;NewcomerGap)),"Newcomer: no 1:1 in "&amp;NewcomerGap&amp;"+ days","")))))))</f>
        <v/>
      </c>
      <c r="F94" s="14" t="s">
        <v>99</v>
      </c>
      <c r="G94" s="14" t="s">
        <v>72</v>
      </c>
      <c r="H94" s="14" t="s">
        <v>141</v>
      </c>
      <c r="I94" s="14" t="s">
        <v>101</v>
      </c>
      <c r="J94" s="16" t="n">
        <v>45803</v>
      </c>
      <c r="K94" s="15" t="n">
        <f aca="false">IF($J94="","",IF($V94&lt;&gt;"",MIN($V94,AsOf),AsOf)-$J94)</f>
        <v>492</v>
      </c>
      <c r="L94" s="14" t="n">
        <v>20</v>
      </c>
      <c r="M94" s="14" t="s">
        <v>68</v>
      </c>
      <c r="N94" s="16" t="n">
        <v>45805</v>
      </c>
      <c r="O94" s="16" t="n">
        <v>45819</v>
      </c>
      <c r="P94" s="17" t="n">
        <v>0.95</v>
      </c>
      <c r="Q94" s="16" t="n">
        <v>45846</v>
      </c>
      <c r="R94" s="16" t="n">
        <v>45850</v>
      </c>
      <c r="S94" s="16" t="n">
        <v>45893</v>
      </c>
      <c r="T94" s="14"/>
      <c r="U94" s="16"/>
      <c r="V94" s="18" t="str">
        <f aca="false">IF($A94="","",IFERROR(IF(INDEX(Leavers!$E$2:$E$301,MATCH($A94,Leavers!$A$2:$A$301,0))="","",INDEX(Leavers!$E$2:$E$301,MATCH($A94,Leavers!$A$2:$A$301,0))),""))</f>
        <v/>
      </c>
      <c r="W94" s="18" t="n">
        <f aca="false">IF($A94="","",IF(COUNTIF('Conversation log'!$B$2:$B$1001,$A94)=0,"",_xlfn.MAXIFS('Conversation log'!$A$2:$A$1001,'Conversation log'!$B$2:$B$1001,$A94)))</f>
        <v>46295</v>
      </c>
      <c r="X94" s="14"/>
    </row>
    <row r="95" customFormat="false" ht="15" hidden="false" customHeight="false" outlineLevel="0" collapsed="false">
      <c r="A95" s="14" t="s">
        <v>280</v>
      </c>
      <c r="B95" s="14" t="s">
        <v>281</v>
      </c>
      <c r="C95" s="15" t="str">
        <f aca="false">IF($J95="","",IF(AND($V95&lt;&gt;"",$V95&lt;AsOf),"Left",IF($V95&lt;&gt;"","Leaving",IF(AND($U95&lt;&gt;"",$U95&gt;=AsOf),"Unavailable",IF($T95&lt;&gt;"",$T95,IF(VALUE(LEFT($D95,1))&gt;=3,"Live","Onboarding"))))))</f>
        <v>Left</v>
      </c>
      <c r="D95" s="15" t="str">
        <f aca="false">IF($J95="","",IF($S95&lt;&gt;"","5. Veteran",IF($R95&lt;&gt;"",IF($K95&gt;=DayVetReview,"4. Veteran review due","3. Newcomer"),IF($O95&lt;&gt;"","2. Shadowing","1. Training"))))</f>
        <v>2. Shadowing</v>
      </c>
      <c r="E95" s="15" t="str">
        <f aca="false">IF(OR($J95="",$C95="Left",$C95="Leaving"),"",IF(AND($O95="",$K95&gt;DayAbandon),"Gate: training not done by day "&amp;DayAbandon,IF(AND($N95="",$K95&gt;DayTools),"Behind: tools not set up (day "&amp;DayTools&amp;")",IF(AND($O95="",$K95&gt;DayTraining),"Behind: training (day "&amp;DayTraining&amp;")",IF(AND($Q95="",$K95&gt;DayShadowing),"Behind: shadowing (day "&amp;DayShadowing&amp;")",IF(AND($R95="",$K95&gt;DayLive),"Behind: not live yet (day "&amp;DayLive&amp;")",IF(AND(LEFT($D95,1)="3",IF($W95="",TRUE(),AsOf-$W95&gt;NewcomerGap)),"Newcomer: no 1:1 in "&amp;NewcomerGap&amp;"+ days","")))))))</f>
        <v/>
      </c>
      <c r="F95" s="14" t="s">
        <v>81</v>
      </c>
      <c r="G95" s="14" t="s">
        <v>72</v>
      </c>
      <c r="H95" s="14" t="s">
        <v>251</v>
      </c>
      <c r="I95" s="14" t="s">
        <v>84</v>
      </c>
      <c r="J95" s="16" t="n">
        <v>45804</v>
      </c>
      <c r="K95" s="15" t="n">
        <f aca="false">IF($J95="","",IF($V95&lt;&gt;"",MIN($V95,AsOf),AsOf)-$J95)</f>
        <v>21</v>
      </c>
      <c r="L95" s="14" t="n">
        <v>20</v>
      </c>
      <c r="M95" s="14" t="s">
        <v>68</v>
      </c>
      <c r="N95" s="16" t="n">
        <v>45813</v>
      </c>
      <c r="O95" s="16" t="n">
        <v>45818</v>
      </c>
      <c r="P95" s="17" t="n">
        <v>0.99</v>
      </c>
      <c r="Q95" s="16"/>
      <c r="R95" s="16"/>
      <c r="S95" s="16"/>
      <c r="T95" s="14"/>
      <c r="U95" s="16"/>
      <c r="V95" s="18" t="n">
        <f aca="false">IF($A95="","",IFERROR(IF(INDEX(Leavers!$E$2:$E$301,MATCH($A95,Leavers!$A$2:$A$301,0))="","",INDEX(Leavers!$E$2:$E$301,MATCH($A95,Leavers!$A$2:$A$301,0))),""))</f>
        <v>45825</v>
      </c>
      <c r="W95" s="18" t="str">
        <f aca="false">IF($A95="","",IF(COUNTIF('Conversation log'!$B$2:$B$1001,$A95)=0,"",_xlfn.MAXIFS('Conversation log'!$A$2:$A$1001,'Conversation log'!$B$2:$B$1001,$A95)))</f>
        <v/>
      </c>
      <c r="X95" s="14"/>
    </row>
    <row r="96" customFormat="false" ht="15" hidden="false" customHeight="false" outlineLevel="0" collapsed="false">
      <c r="A96" s="14" t="s">
        <v>282</v>
      </c>
      <c r="B96" s="14" t="s">
        <v>283</v>
      </c>
      <c r="C96" s="15" t="str">
        <f aca="false">IF($J96="","",IF(AND($V96&lt;&gt;"",$V96&lt;AsOf),"Left",IF($V96&lt;&gt;"","Leaving",IF(AND($U96&lt;&gt;"",$U96&gt;=AsOf),"Unavailable",IF($T96&lt;&gt;"",$T96,IF(VALUE(LEFT($D96,1))&gt;=3,"Live","Onboarding"))))))</f>
        <v>Left</v>
      </c>
      <c r="D96" s="15" t="str">
        <f aca="false">IF($J96="","",IF($S96&lt;&gt;"","5. Veteran",IF($R96&lt;&gt;"",IF($K96&gt;=DayVetReview,"4. Veteran review due","3. Newcomer"),IF($O96&lt;&gt;"","2. Shadowing","1. Training"))))</f>
        <v>2. Shadowing</v>
      </c>
      <c r="E96" s="15" t="str">
        <f aca="false">IF(OR($J96="",$C96="Left",$C96="Leaving"),"",IF(AND($O96="",$K96&gt;DayAbandon),"Gate: training not done by day "&amp;DayAbandon,IF(AND($N96="",$K96&gt;DayTools),"Behind: tools not set up (day "&amp;DayTools&amp;")",IF(AND($O96="",$K96&gt;DayTraining),"Behind: training (day "&amp;DayTraining&amp;")",IF(AND($Q96="",$K96&gt;DayShadowing),"Behind: shadowing (day "&amp;DayShadowing&amp;")",IF(AND($R96="",$K96&gt;DayLive),"Behind: not live yet (day "&amp;DayLive&amp;")",IF(AND(LEFT($D96,1)="3",IF($W96="",TRUE(),AsOf-$W96&gt;NewcomerGap)),"Newcomer: no 1:1 in "&amp;NewcomerGap&amp;"+ days","")))))))</f>
        <v/>
      </c>
      <c r="F96" s="14" t="s">
        <v>95</v>
      </c>
      <c r="G96" s="14" t="s">
        <v>72</v>
      </c>
      <c r="H96" s="14" t="s">
        <v>83</v>
      </c>
      <c r="I96" s="14" t="s">
        <v>63</v>
      </c>
      <c r="J96" s="16" t="n">
        <v>45804</v>
      </c>
      <c r="K96" s="15" t="n">
        <f aca="false">IF($J96="","",IF($V96&lt;&gt;"",MIN($V96,AsOf),AsOf)-$J96)</f>
        <v>31</v>
      </c>
      <c r="L96" s="14" t="n">
        <v>20</v>
      </c>
      <c r="M96" s="14" t="s">
        <v>85</v>
      </c>
      <c r="N96" s="16" t="n">
        <v>45813</v>
      </c>
      <c r="O96" s="16" t="n">
        <v>45833</v>
      </c>
      <c r="P96" s="17" t="n">
        <v>0.84</v>
      </c>
      <c r="Q96" s="16"/>
      <c r="R96" s="16"/>
      <c r="S96" s="16"/>
      <c r="T96" s="14"/>
      <c r="U96" s="16"/>
      <c r="V96" s="18" t="n">
        <f aca="false">IF($A96="","",IFERROR(IF(INDEX(Leavers!$E$2:$E$301,MATCH($A96,Leavers!$A$2:$A$301,0))="","",INDEX(Leavers!$E$2:$E$301,MATCH($A96,Leavers!$A$2:$A$301,0))),""))</f>
        <v>45835</v>
      </c>
      <c r="W96" s="18" t="str">
        <f aca="false">IF($A96="","",IF(COUNTIF('Conversation log'!$B$2:$B$1001,$A96)=0,"",_xlfn.MAXIFS('Conversation log'!$A$2:$A$1001,'Conversation log'!$B$2:$B$1001,$A96)))</f>
        <v/>
      </c>
      <c r="X96" s="14"/>
    </row>
    <row r="97" customFormat="false" ht="15" hidden="false" customHeight="false" outlineLevel="0" collapsed="false">
      <c r="A97" s="14" t="s">
        <v>284</v>
      </c>
      <c r="B97" s="14" t="s">
        <v>285</v>
      </c>
      <c r="C97" s="15" t="str">
        <f aca="false">IF($J97="","",IF(AND($V97&lt;&gt;"",$V97&lt;AsOf),"Left",IF($V97&lt;&gt;"","Leaving",IF(AND($U97&lt;&gt;"",$U97&gt;=AsOf),"Unavailable",IF($T97&lt;&gt;"",$T97,IF(VALUE(LEFT($D97,1))&gt;=3,"Live","Onboarding"))))))</f>
        <v>Left</v>
      </c>
      <c r="D97" s="15" t="str">
        <f aca="false">IF($J97="","",IF($S97&lt;&gt;"","5. Veteran",IF($R97&lt;&gt;"",IF($K97&gt;=DayVetReview,"4. Veteran review due","3. Newcomer"),IF($O97&lt;&gt;"","2. Shadowing","1. Training"))))</f>
        <v>2. Shadowing</v>
      </c>
      <c r="E97" s="15" t="str">
        <f aca="false">IF(OR($J97="",$C97="Left",$C97="Leaving"),"",IF(AND($O97="",$K97&gt;DayAbandon),"Gate: training not done by day "&amp;DayAbandon,IF(AND($N97="",$K97&gt;DayTools),"Behind: tools not set up (day "&amp;DayTools&amp;")",IF(AND($O97="",$K97&gt;DayTraining),"Behind: training (day "&amp;DayTraining&amp;")",IF(AND($Q97="",$K97&gt;DayShadowing),"Behind: shadowing (day "&amp;DayShadowing&amp;")",IF(AND($R97="",$K97&gt;DayLive),"Behind: not live yet (day "&amp;DayLive&amp;")",IF(AND(LEFT($D97,1)="3",IF($W97="",TRUE(),AsOf-$W97&gt;NewcomerGap)),"Newcomer: no 1:1 in "&amp;NewcomerGap&amp;"+ days","")))))))</f>
        <v/>
      </c>
      <c r="F97" s="14" t="s">
        <v>99</v>
      </c>
      <c r="G97" s="14" t="s">
        <v>72</v>
      </c>
      <c r="H97" s="14" t="s">
        <v>111</v>
      </c>
      <c r="I97" s="14" t="s">
        <v>101</v>
      </c>
      <c r="J97" s="16" t="n">
        <v>45806</v>
      </c>
      <c r="K97" s="15" t="n">
        <f aca="false">IF($J97="","",IF($V97&lt;&gt;"",MIN($V97,AsOf),AsOf)-$J97)</f>
        <v>32</v>
      </c>
      <c r="L97" s="14" t="n">
        <v>20</v>
      </c>
      <c r="M97" s="14" t="s">
        <v>78</v>
      </c>
      <c r="N97" s="16" t="n">
        <v>45808</v>
      </c>
      <c r="O97" s="16" t="n">
        <v>45828</v>
      </c>
      <c r="P97" s="17" t="n">
        <v>0.81</v>
      </c>
      <c r="Q97" s="16"/>
      <c r="R97" s="16"/>
      <c r="S97" s="16"/>
      <c r="T97" s="14"/>
      <c r="U97" s="16"/>
      <c r="V97" s="18" t="n">
        <f aca="false">IF($A97="","",IFERROR(IF(INDEX(Leavers!$E$2:$E$301,MATCH($A97,Leavers!$A$2:$A$301,0))="","",INDEX(Leavers!$E$2:$E$301,MATCH($A97,Leavers!$A$2:$A$301,0))),""))</f>
        <v>45838</v>
      </c>
      <c r="W97" s="18" t="str">
        <f aca="false">IF($A97="","",IF(COUNTIF('Conversation log'!$B$2:$B$1001,$A97)=0,"",_xlfn.MAXIFS('Conversation log'!$A$2:$A$1001,'Conversation log'!$B$2:$B$1001,$A97)))</f>
        <v/>
      </c>
      <c r="X97" s="14"/>
    </row>
    <row r="98" customFormat="false" ht="15" hidden="false" customHeight="false" outlineLevel="0" collapsed="false">
      <c r="A98" s="14" t="s">
        <v>286</v>
      </c>
      <c r="B98" s="14" t="s">
        <v>287</v>
      </c>
      <c r="C98" s="15" t="str">
        <f aca="false">IF($J98="","",IF(AND($V98&lt;&gt;"",$V98&lt;AsOf),"Left",IF($V98&lt;&gt;"","Leaving",IF(AND($U98&lt;&gt;"",$U98&gt;=AsOf),"Unavailable",IF($T98&lt;&gt;"",$T98,IF(VALUE(LEFT($D98,1))&gt;=3,"Live","Onboarding"))))))</f>
        <v>Live</v>
      </c>
      <c r="D98" s="15" t="str">
        <f aca="false">IF($J98="","",IF($S98&lt;&gt;"","5. Veteran",IF($R98&lt;&gt;"",IF($K98&gt;=DayVetReview,"4. Veteran review due","3. Newcomer"),IF($O98&lt;&gt;"","2. Shadowing","1. Training"))))</f>
        <v>5. Veteran</v>
      </c>
      <c r="E98" s="15" t="str">
        <f aca="false">IF(OR($J98="",$C98="Left",$C98="Leaving"),"",IF(AND($O98="",$K98&gt;DayAbandon),"Gate: training not done by day "&amp;DayAbandon,IF(AND($N98="",$K98&gt;DayTools),"Behind: tools not set up (day "&amp;DayTools&amp;")",IF(AND($O98="",$K98&gt;DayTraining),"Behind: training (day "&amp;DayTraining&amp;")",IF(AND($Q98="",$K98&gt;DayShadowing),"Behind: shadowing (day "&amp;DayShadowing&amp;")",IF(AND($R98="",$K98&gt;DayLive),"Behind: not live yet (day "&amp;DayLive&amp;")",IF(AND(LEFT($D98,1)="3",IF($W98="",TRUE(),AsOf-$W98&gt;NewcomerGap)),"Newcomer: no 1:1 in "&amp;NewcomerGap&amp;"+ days","")))))))</f>
        <v/>
      </c>
      <c r="F98" s="14" t="s">
        <v>71</v>
      </c>
      <c r="G98" s="14" t="s">
        <v>72</v>
      </c>
      <c r="H98" s="14" t="s">
        <v>288</v>
      </c>
      <c r="I98" s="14" t="s">
        <v>74</v>
      </c>
      <c r="J98" s="16" t="n">
        <v>45811</v>
      </c>
      <c r="K98" s="15" t="n">
        <f aca="false">IF($J98="","",IF($V98&lt;&gt;"",MIN($V98,AsOf),AsOf)-$J98)</f>
        <v>484</v>
      </c>
      <c r="L98" s="14" t="n">
        <v>10</v>
      </c>
      <c r="M98" s="14" t="s">
        <v>68</v>
      </c>
      <c r="N98" s="16" t="n">
        <v>45814</v>
      </c>
      <c r="O98" s="16" t="n">
        <v>45825</v>
      </c>
      <c r="P98" s="17" t="n">
        <v>0.97</v>
      </c>
      <c r="Q98" s="16" t="n">
        <v>45845</v>
      </c>
      <c r="R98" s="16" t="n">
        <v>45846</v>
      </c>
      <c r="S98" s="16" t="n">
        <v>45895</v>
      </c>
      <c r="T98" s="14"/>
      <c r="U98" s="16"/>
      <c r="V98" s="18" t="str">
        <f aca="false">IF($A98="","",IFERROR(IF(INDEX(Leavers!$E$2:$E$301,MATCH($A98,Leavers!$A$2:$A$301,0))="","",INDEX(Leavers!$E$2:$E$301,MATCH($A98,Leavers!$A$2:$A$301,0))),""))</f>
        <v/>
      </c>
      <c r="W98" s="18" t="n">
        <f aca="false">IF($A98="","",IF(COUNTIF('Conversation log'!$B$2:$B$1001,$A98)=0,"",_xlfn.MAXIFS('Conversation log'!$A$2:$A$1001,'Conversation log'!$B$2:$B$1001,$A98)))</f>
        <v>46291</v>
      </c>
      <c r="X98" s="14"/>
    </row>
    <row r="99" customFormat="false" ht="15" hidden="false" customHeight="false" outlineLevel="0" collapsed="false">
      <c r="A99" s="14" t="s">
        <v>289</v>
      </c>
      <c r="B99" s="14" t="s">
        <v>290</v>
      </c>
      <c r="C99" s="15" t="str">
        <f aca="false">IF($J99="","",IF(AND($V99&lt;&gt;"",$V99&lt;AsOf),"Left",IF($V99&lt;&gt;"","Leaving",IF(AND($U99&lt;&gt;"",$U99&gt;=AsOf),"Unavailable",IF($T99&lt;&gt;"",$T99,IF(VALUE(LEFT($D99,1))&gt;=3,"Live","Onboarding"))))))</f>
        <v>Left</v>
      </c>
      <c r="D99" s="15" t="str">
        <f aca="false">IF($J99="","",IF($S99&lt;&gt;"","5. Veteran",IF($R99&lt;&gt;"",IF($K99&gt;=DayVetReview,"4. Veteran review due","3. Newcomer"),IF($O99&lt;&gt;"","2. Shadowing","1. Training"))))</f>
        <v>2. Shadowing</v>
      </c>
      <c r="E99" s="15" t="str">
        <f aca="false">IF(OR($J99="",$C99="Left",$C99="Leaving"),"",IF(AND($O99="",$K99&gt;DayAbandon),"Gate: training not done by day "&amp;DayAbandon,IF(AND($N99="",$K99&gt;DayTools),"Behind: tools not set up (day "&amp;DayTools&amp;")",IF(AND($O99="",$K99&gt;DayTraining),"Behind: training (day "&amp;DayTraining&amp;")",IF(AND($Q99="",$K99&gt;DayShadowing),"Behind: shadowing (day "&amp;DayShadowing&amp;")",IF(AND($R99="",$K99&gt;DayLive),"Behind: not live yet (day "&amp;DayLive&amp;")",IF(AND(LEFT($D99,1)="3",IF($W99="",TRUE(),AsOf-$W99&gt;NewcomerGap)),"Newcomer: no 1:1 in "&amp;NewcomerGap&amp;"+ days","")))))))</f>
        <v/>
      </c>
      <c r="F99" s="14" t="s">
        <v>71</v>
      </c>
      <c r="G99" s="14" t="s">
        <v>72</v>
      </c>
      <c r="H99" s="14" t="s">
        <v>111</v>
      </c>
      <c r="I99" s="14" t="s">
        <v>74</v>
      </c>
      <c r="J99" s="16" t="n">
        <v>45831</v>
      </c>
      <c r="K99" s="15" t="n">
        <f aca="false">IF($J99="","",IF($V99&lt;&gt;"",MIN($V99,AsOf),AsOf)-$J99)</f>
        <v>31</v>
      </c>
      <c r="L99" s="14" t="n">
        <v>20</v>
      </c>
      <c r="M99" s="14" t="s">
        <v>78</v>
      </c>
      <c r="N99" s="16" t="n">
        <v>45839</v>
      </c>
      <c r="O99" s="16" t="n">
        <v>45854</v>
      </c>
      <c r="P99" s="17" t="n">
        <v>0.91</v>
      </c>
      <c r="Q99" s="16"/>
      <c r="R99" s="16"/>
      <c r="S99" s="16"/>
      <c r="T99" s="14"/>
      <c r="U99" s="16"/>
      <c r="V99" s="18" t="n">
        <f aca="false">IF($A99="","",IFERROR(IF(INDEX(Leavers!$E$2:$E$301,MATCH($A99,Leavers!$A$2:$A$301,0))="","",INDEX(Leavers!$E$2:$E$301,MATCH($A99,Leavers!$A$2:$A$301,0))),""))</f>
        <v>45862</v>
      </c>
      <c r="W99" s="18" t="str">
        <f aca="false">IF($A99="","",IF(COUNTIF('Conversation log'!$B$2:$B$1001,$A99)=0,"",_xlfn.MAXIFS('Conversation log'!$A$2:$A$1001,'Conversation log'!$B$2:$B$1001,$A99)))</f>
        <v/>
      </c>
      <c r="X99" s="14"/>
    </row>
    <row r="100" customFormat="false" ht="15" hidden="false" customHeight="false" outlineLevel="0" collapsed="false">
      <c r="A100" s="14" t="s">
        <v>291</v>
      </c>
      <c r="B100" s="14" t="s">
        <v>292</v>
      </c>
      <c r="C100" s="15" t="str">
        <f aca="false">IF($J100="","",IF(AND($V100&lt;&gt;"",$V100&lt;AsOf),"Left",IF($V100&lt;&gt;"","Leaving",IF(AND($U100&lt;&gt;"",$U100&gt;=AsOf),"Unavailable",IF($T100&lt;&gt;"",$T100,IF(VALUE(LEFT($D100,1))&gt;=3,"Live","Onboarding"))))))</f>
        <v>Live</v>
      </c>
      <c r="D100" s="15" t="str">
        <f aca="false">IF($J100="","",IF($S100&lt;&gt;"","5. Veteran",IF($R100&lt;&gt;"",IF($K100&gt;=DayVetReview,"4. Veteran review due","3. Newcomer"),IF($O100&lt;&gt;"","2. Shadowing","1. Training"))))</f>
        <v>5. Veteran</v>
      </c>
      <c r="E100" s="15" t="str">
        <f aca="false">IF(OR($J100="",$C100="Left",$C100="Leaving"),"",IF(AND($O100="",$K100&gt;DayAbandon),"Gate: training not done by day "&amp;DayAbandon,IF(AND($N100="",$K100&gt;DayTools),"Behind: tools not set up (day "&amp;DayTools&amp;")",IF(AND($O100="",$K100&gt;DayTraining),"Behind: training (day "&amp;DayTraining&amp;")",IF(AND($Q100="",$K100&gt;DayShadowing),"Behind: shadowing (day "&amp;DayShadowing&amp;")",IF(AND($R100="",$K100&gt;DayLive),"Behind: not live yet (day "&amp;DayLive&amp;")",IF(AND(LEFT($D100,1)="3",IF($W100="",TRUE(),AsOf-$W100&gt;NewcomerGap)),"Newcomer: no 1:1 in "&amp;NewcomerGap&amp;"+ days","")))))))</f>
        <v/>
      </c>
      <c r="F100" s="14" t="s">
        <v>71</v>
      </c>
      <c r="G100" s="14" t="s">
        <v>72</v>
      </c>
      <c r="H100" s="14" t="s">
        <v>66</v>
      </c>
      <c r="I100" s="14" t="s">
        <v>74</v>
      </c>
      <c r="J100" s="16" t="n">
        <v>45834</v>
      </c>
      <c r="K100" s="15" t="n">
        <f aca="false">IF($J100="","",IF($V100&lt;&gt;"",MIN($V100,AsOf),AsOf)-$J100)</f>
        <v>461</v>
      </c>
      <c r="L100" s="14" t="n">
        <v>10</v>
      </c>
      <c r="M100" s="14" t="s">
        <v>68</v>
      </c>
      <c r="N100" s="16" t="n">
        <v>45841</v>
      </c>
      <c r="O100" s="16" t="n">
        <v>45860</v>
      </c>
      <c r="P100" s="17" t="n">
        <v>0.96</v>
      </c>
      <c r="Q100" s="16" t="n">
        <v>45870</v>
      </c>
      <c r="R100" s="16" t="n">
        <v>45874</v>
      </c>
      <c r="S100" s="16" t="n">
        <v>45921</v>
      </c>
      <c r="T100" s="14"/>
      <c r="U100" s="16"/>
      <c r="V100" s="18" t="str">
        <f aca="false">IF($A100="","",IFERROR(IF(INDEX(Leavers!$E$2:$E$301,MATCH($A100,Leavers!$A$2:$A$301,0))="","",INDEX(Leavers!$E$2:$E$301,MATCH($A100,Leavers!$A$2:$A$301,0))),""))</f>
        <v/>
      </c>
      <c r="W100" s="18" t="n">
        <f aca="false">IF($A100="","",IF(COUNTIF('Conversation log'!$B$2:$B$1001,$A100)=0,"",_xlfn.MAXIFS('Conversation log'!$A$2:$A$1001,'Conversation log'!$B$2:$B$1001,$A100)))</f>
        <v>46287</v>
      </c>
      <c r="X100" s="14"/>
    </row>
    <row r="101" customFormat="false" ht="15" hidden="false" customHeight="false" outlineLevel="0" collapsed="false">
      <c r="A101" s="14" t="s">
        <v>293</v>
      </c>
      <c r="B101" s="14" t="s">
        <v>294</v>
      </c>
      <c r="C101" s="15" t="str">
        <f aca="false">IF($J101="","",IF(AND($V101&lt;&gt;"",$V101&lt;AsOf),"Left",IF($V101&lt;&gt;"","Leaving",IF(AND($U101&lt;&gt;"",$U101&gt;=AsOf),"Unavailable",IF($T101&lt;&gt;"",$T101,IF(VALUE(LEFT($D101,1))&gt;=3,"Live","Onboarding"))))))</f>
        <v>Live</v>
      </c>
      <c r="D101" s="15" t="str">
        <f aca="false">IF($J101="","",IF($S101&lt;&gt;"","5. Veteran",IF($R101&lt;&gt;"",IF($K101&gt;=DayVetReview,"4. Veteran review due","3. Newcomer"),IF($O101&lt;&gt;"","2. Shadowing","1. Training"))))</f>
        <v>5. Veteran</v>
      </c>
      <c r="E101" s="15" t="str">
        <f aca="false">IF(OR($J101="",$C101="Left",$C101="Leaving"),"",IF(AND($O101="",$K101&gt;DayAbandon),"Gate: training not done by day "&amp;DayAbandon,IF(AND($N101="",$K101&gt;DayTools),"Behind: tools not set up (day "&amp;DayTools&amp;")",IF(AND($O101="",$K101&gt;DayTraining),"Behind: training (day "&amp;DayTraining&amp;")",IF(AND($Q101="",$K101&gt;DayShadowing),"Behind: shadowing (day "&amp;DayShadowing&amp;")",IF(AND($R101="",$K101&gt;DayLive),"Behind: not live yet (day "&amp;DayLive&amp;")",IF(AND(LEFT($D101,1)="3",IF($W101="",TRUE(),AsOf-$W101&gt;NewcomerGap)),"Newcomer: no 1:1 in "&amp;NewcomerGap&amp;"+ days","")))))))</f>
        <v/>
      </c>
      <c r="F101" s="14" t="s">
        <v>71</v>
      </c>
      <c r="G101" s="14" t="s">
        <v>72</v>
      </c>
      <c r="H101" s="14" t="s">
        <v>141</v>
      </c>
      <c r="I101" s="14" t="s">
        <v>74</v>
      </c>
      <c r="J101" s="16" t="n">
        <v>45847</v>
      </c>
      <c r="K101" s="15" t="n">
        <f aca="false">IF($J101="","",IF($V101&lt;&gt;"",MIN($V101,AsOf),AsOf)-$J101)</f>
        <v>448</v>
      </c>
      <c r="L101" s="14" t="n">
        <v>20</v>
      </c>
      <c r="M101" s="14" t="s">
        <v>68</v>
      </c>
      <c r="N101" s="16" t="n">
        <v>45854</v>
      </c>
      <c r="O101" s="16" t="n">
        <v>45873</v>
      </c>
      <c r="P101" s="17" t="n">
        <v>0.97</v>
      </c>
      <c r="Q101" s="16" t="n">
        <v>45880</v>
      </c>
      <c r="R101" s="16" t="n">
        <v>45885</v>
      </c>
      <c r="S101" s="16" t="n">
        <v>45937</v>
      </c>
      <c r="T101" s="14"/>
      <c r="U101" s="16"/>
      <c r="V101" s="18" t="str">
        <f aca="false">IF($A101="","",IFERROR(IF(INDEX(Leavers!$E$2:$E$301,MATCH($A101,Leavers!$A$2:$A$301,0))="","",INDEX(Leavers!$E$2:$E$301,MATCH($A101,Leavers!$A$2:$A$301,0))),""))</f>
        <v/>
      </c>
      <c r="W101" s="18" t="n">
        <f aca="false">IF($A101="","",IF(COUNTIF('Conversation log'!$B$2:$B$1001,$A101)=0,"",_xlfn.MAXIFS('Conversation log'!$A$2:$A$1001,'Conversation log'!$B$2:$B$1001,$A101)))</f>
        <v>46289</v>
      </c>
      <c r="X101" s="14"/>
    </row>
    <row r="102" customFormat="false" ht="15" hidden="false" customHeight="false" outlineLevel="0" collapsed="false">
      <c r="A102" s="14" t="s">
        <v>295</v>
      </c>
      <c r="B102" s="14" t="s">
        <v>296</v>
      </c>
      <c r="C102" s="15" t="str">
        <f aca="false">IF($J102="","",IF(AND($V102&lt;&gt;"",$V102&lt;AsOf),"Left",IF($V102&lt;&gt;"","Leaving",IF(AND($U102&lt;&gt;"",$U102&gt;=AsOf),"Unavailable",IF($T102&lt;&gt;"",$T102,IF(VALUE(LEFT($D102,1))&gt;=3,"Live","Onboarding"))))))</f>
        <v>Live</v>
      </c>
      <c r="D102" s="15" t="str">
        <f aca="false">IF($J102="","",IF($S102&lt;&gt;"","5. Veteran",IF($R102&lt;&gt;"",IF($K102&gt;=DayVetReview,"4. Veteran review due","3. Newcomer"),IF($O102&lt;&gt;"","2. Shadowing","1. Training"))))</f>
        <v>5. Veteran</v>
      </c>
      <c r="E102" s="15" t="str">
        <f aca="false">IF(OR($J102="",$C102="Left",$C102="Leaving"),"",IF(AND($O102="",$K102&gt;DayAbandon),"Gate: training not done by day "&amp;DayAbandon,IF(AND($N102="",$K102&gt;DayTools),"Behind: tools not set up (day "&amp;DayTools&amp;")",IF(AND($O102="",$K102&gt;DayTraining),"Behind: training (day "&amp;DayTraining&amp;")",IF(AND($Q102="",$K102&gt;DayShadowing),"Behind: shadowing (day "&amp;DayShadowing&amp;")",IF(AND($R102="",$K102&gt;DayLive),"Behind: not live yet (day "&amp;DayLive&amp;")",IF(AND(LEFT($D102,1)="3",IF($W102="",TRUE(),AsOf-$W102&gt;NewcomerGap)),"Newcomer: no 1:1 in "&amp;NewcomerGap&amp;"+ days","")))))))</f>
        <v/>
      </c>
      <c r="F102" s="14" t="s">
        <v>81</v>
      </c>
      <c r="G102" s="14" t="s">
        <v>72</v>
      </c>
      <c r="H102" s="14" t="s">
        <v>83</v>
      </c>
      <c r="I102" s="14" t="s">
        <v>84</v>
      </c>
      <c r="J102" s="16" t="n">
        <v>45852</v>
      </c>
      <c r="K102" s="15" t="n">
        <f aca="false">IF($J102="","",IF($V102&lt;&gt;"",MIN($V102,AsOf),AsOf)-$J102)</f>
        <v>443</v>
      </c>
      <c r="L102" s="14" t="n">
        <v>20</v>
      </c>
      <c r="M102" s="14" t="s">
        <v>68</v>
      </c>
      <c r="N102" s="16" t="n">
        <v>45854</v>
      </c>
      <c r="O102" s="16" t="n">
        <v>45867</v>
      </c>
      <c r="P102" s="17" t="n">
        <v>0.91</v>
      </c>
      <c r="Q102" s="16" t="n">
        <v>45888</v>
      </c>
      <c r="R102" s="16" t="n">
        <v>45893</v>
      </c>
      <c r="S102" s="16" t="n">
        <v>45939</v>
      </c>
      <c r="T102" s="14"/>
      <c r="U102" s="16"/>
      <c r="V102" s="18" t="str">
        <f aca="false">IF($A102="","",IFERROR(IF(INDEX(Leavers!$E$2:$E$301,MATCH($A102,Leavers!$A$2:$A$301,0))="","",INDEX(Leavers!$E$2:$E$301,MATCH($A102,Leavers!$A$2:$A$301,0))),""))</f>
        <v/>
      </c>
      <c r="W102" s="18" t="n">
        <f aca="false">IF($A102="","",IF(COUNTIF('Conversation log'!$B$2:$B$1001,$A102)=0,"",_xlfn.MAXIFS('Conversation log'!$A$2:$A$1001,'Conversation log'!$B$2:$B$1001,$A102)))</f>
        <v>46293</v>
      </c>
      <c r="X102" s="14"/>
    </row>
    <row r="103" customFormat="false" ht="15" hidden="false" customHeight="false" outlineLevel="0" collapsed="false">
      <c r="A103" s="14" t="s">
        <v>297</v>
      </c>
      <c r="B103" s="14" t="s">
        <v>298</v>
      </c>
      <c r="C103" s="15" t="str">
        <f aca="false">IF($J103="","",IF(AND($V103&lt;&gt;"",$V103&lt;AsOf),"Left",IF($V103&lt;&gt;"","Leaving",IF(AND($U103&lt;&gt;"",$U103&gt;=AsOf),"Unavailable",IF($T103&lt;&gt;"",$T103,IF(VALUE(LEFT($D103,1))&gt;=3,"Live","Onboarding"))))))</f>
        <v>Live</v>
      </c>
      <c r="D103" s="15" t="str">
        <f aca="false">IF($J103="","",IF($S103&lt;&gt;"","5. Veteran",IF($R103&lt;&gt;"",IF($K103&gt;=DayVetReview,"4. Veteran review due","3. Newcomer"),IF($O103&lt;&gt;"","2. Shadowing","1. Training"))))</f>
        <v>5. Veteran</v>
      </c>
      <c r="E103" s="15" t="str">
        <f aca="false">IF(OR($J103="",$C103="Left",$C103="Leaving"),"",IF(AND($O103="",$K103&gt;DayAbandon),"Gate: training not done by day "&amp;DayAbandon,IF(AND($N103="",$K103&gt;DayTools),"Behind: tools not set up (day "&amp;DayTools&amp;")",IF(AND($O103="",$K103&gt;DayTraining),"Behind: training (day "&amp;DayTraining&amp;")",IF(AND($Q103="",$K103&gt;DayShadowing),"Behind: shadowing (day "&amp;DayShadowing&amp;")",IF(AND($R103="",$K103&gt;DayLive),"Behind: not live yet (day "&amp;DayLive&amp;")",IF(AND(LEFT($D103,1)="3",IF($W103="",TRUE(),AsOf-$W103&gt;NewcomerGap)),"Newcomer: no 1:1 in "&amp;NewcomerGap&amp;"+ days","")))))))</f>
        <v/>
      </c>
      <c r="F103" s="14" t="s">
        <v>95</v>
      </c>
      <c r="G103" s="14" t="s">
        <v>72</v>
      </c>
      <c r="H103" s="14" t="s">
        <v>73</v>
      </c>
      <c r="I103" s="14" t="s">
        <v>63</v>
      </c>
      <c r="J103" s="16" t="n">
        <v>45856</v>
      </c>
      <c r="K103" s="15" t="n">
        <f aca="false">IF($J103="","",IF($V103&lt;&gt;"",MIN($V103,AsOf),AsOf)-$J103)</f>
        <v>439</v>
      </c>
      <c r="L103" s="14" t="n">
        <v>20</v>
      </c>
      <c r="M103" s="14" t="s">
        <v>68</v>
      </c>
      <c r="N103" s="16" t="n">
        <v>45860</v>
      </c>
      <c r="O103" s="16" t="n">
        <v>45879</v>
      </c>
      <c r="P103" s="17" t="n">
        <v>0.96</v>
      </c>
      <c r="Q103" s="16" t="n">
        <v>45895</v>
      </c>
      <c r="R103" s="16" t="n">
        <v>45898</v>
      </c>
      <c r="S103" s="16" t="n">
        <v>45949</v>
      </c>
      <c r="T103" s="14"/>
      <c r="U103" s="16"/>
      <c r="V103" s="18" t="str">
        <f aca="false">IF($A103="","",IFERROR(IF(INDEX(Leavers!$E$2:$E$301,MATCH($A103,Leavers!$A$2:$A$301,0))="","",INDEX(Leavers!$E$2:$E$301,MATCH($A103,Leavers!$A$2:$A$301,0))),""))</f>
        <v/>
      </c>
      <c r="W103" s="18" t="n">
        <f aca="false">IF($A103="","",IF(COUNTIF('Conversation log'!$B$2:$B$1001,$A103)=0,"",_xlfn.MAXIFS('Conversation log'!$A$2:$A$1001,'Conversation log'!$B$2:$B$1001,$A103)))</f>
        <v>46293</v>
      </c>
      <c r="X103" s="14"/>
    </row>
    <row r="104" customFormat="false" ht="15" hidden="false" customHeight="false" outlineLevel="0" collapsed="false">
      <c r="A104" s="14" t="s">
        <v>299</v>
      </c>
      <c r="B104" s="14" t="s">
        <v>300</v>
      </c>
      <c r="C104" s="15" t="str">
        <f aca="false">IF($J104="","",IF(AND($V104&lt;&gt;"",$V104&lt;AsOf),"Left",IF($V104&lt;&gt;"","Leaving",IF(AND($U104&lt;&gt;"",$U104&gt;=AsOf),"Unavailable",IF($T104&lt;&gt;"",$T104,IF(VALUE(LEFT($D104,1))&gt;=3,"Live","Onboarding"))))))</f>
        <v>Potential leaver</v>
      </c>
      <c r="D104" s="15" t="str">
        <f aca="false">IF($J104="","",IF($S104&lt;&gt;"","5. Veteran",IF($R104&lt;&gt;"",IF($K104&gt;=DayVetReview,"4. Veteran review due","3. Newcomer"),IF($O104&lt;&gt;"","2. Shadowing","1. Training"))))</f>
        <v>5. Veteran</v>
      </c>
      <c r="E104" s="15" t="str">
        <f aca="false">IF(OR($J104="",$C104="Left",$C104="Leaving"),"",IF(AND($O104="",$K104&gt;DayAbandon),"Gate: training not done by day "&amp;DayAbandon,IF(AND($N104="",$K104&gt;DayTools),"Behind: tools not set up (day "&amp;DayTools&amp;")",IF(AND($O104="",$K104&gt;DayTraining),"Behind: training (day "&amp;DayTraining&amp;")",IF(AND($Q104="",$K104&gt;DayShadowing),"Behind: shadowing (day "&amp;DayShadowing&amp;")",IF(AND($R104="",$K104&gt;DayLive),"Behind: not live yet (day "&amp;DayLive&amp;")",IF(AND(LEFT($D104,1)="3",IF($W104="",TRUE(),AsOf-$W104&gt;NewcomerGap)),"Newcomer: no 1:1 in "&amp;NewcomerGap&amp;"+ days","")))))))</f>
        <v/>
      </c>
      <c r="F104" s="14" t="s">
        <v>81</v>
      </c>
      <c r="G104" s="14" t="s">
        <v>72</v>
      </c>
      <c r="H104" s="14" t="s">
        <v>108</v>
      </c>
      <c r="I104" s="14" t="s">
        <v>84</v>
      </c>
      <c r="J104" s="16" t="n">
        <v>45870</v>
      </c>
      <c r="K104" s="15" t="n">
        <f aca="false">IF($J104="","",IF($V104&lt;&gt;"",MIN($V104,AsOf),AsOf)-$J104)</f>
        <v>425</v>
      </c>
      <c r="L104" s="14" t="n">
        <v>20</v>
      </c>
      <c r="M104" s="14" t="s">
        <v>85</v>
      </c>
      <c r="N104" s="16" t="n">
        <v>45880</v>
      </c>
      <c r="O104" s="16" t="n">
        <v>45888</v>
      </c>
      <c r="P104" s="17" t="n">
        <v>0.85</v>
      </c>
      <c r="Q104" s="16" t="n">
        <v>45911</v>
      </c>
      <c r="R104" s="16" t="n">
        <v>45916</v>
      </c>
      <c r="S104" s="16" t="n">
        <v>45956</v>
      </c>
      <c r="T104" s="14" t="s">
        <v>239</v>
      </c>
      <c r="U104" s="16"/>
      <c r="V104" s="18" t="str">
        <f aca="false">IF($A104="","",IFERROR(IF(INDEX(Leavers!$E$2:$E$301,MATCH($A104,Leavers!$A$2:$A$301,0))="","",INDEX(Leavers!$E$2:$E$301,MATCH($A104,Leavers!$A$2:$A$301,0))),""))</f>
        <v/>
      </c>
      <c r="W104" s="18" t="n">
        <f aca="false">IF($A104="","",IF(COUNTIF('Conversation log'!$B$2:$B$1001,$A104)=0,"",_xlfn.MAXIFS('Conversation log'!$A$2:$A$1001,'Conversation log'!$B$2:$B$1001,$A104)))</f>
        <v>46291</v>
      </c>
      <c r="X104" s="14"/>
    </row>
    <row r="105" customFormat="false" ht="15" hidden="false" customHeight="false" outlineLevel="0" collapsed="false">
      <c r="A105" s="14" t="s">
        <v>301</v>
      </c>
      <c r="B105" s="14" t="s">
        <v>302</v>
      </c>
      <c r="C105" s="15" t="str">
        <f aca="false">IF($J105="","",IF(AND($V105&lt;&gt;"",$V105&lt;AsOf),"Left",IF($V105&lt;&gt;"","Leaving",IF(AND($U105&lt;&gt;"",$U105&gt;=AsOf),"Unavailable",IF($T105&lt;&gt;"",$T105,IF(VALUE(LEFT($D105,1))&gt;=3,"Live","Onboarding"))))))</f>
        <v>Live</v>
      </c>
      <c r="D105" s="15" t="str">
        <f aca="false">IF($J105="","",IF($S105&lt;&gt;"","5. Veteran",IF($R105&lt;&gt;"",IF($K105&gt;=DayVetReview,"4. Veteran review due","3. Newcomer"),IF($O105&lt;&gt;"","2. Shadowing","1. Training"))))</f>
        <v>5. Veteran</v>
      </c>
      <c r="E105" s="15" t="str">
        <f aca="false">IF(OR($J105="",$C105="Left",$C105="Leaving"),"",IF(AND($O105="",$K105&gt;DayAbandon),"Gate: training not done by day "&amp;DayAbandon,IF(AND($N105="",$K105&gt;DayTools),"Behind: tools not set up (day "&amp;DayTools&amp;")",IF(AND($O105="",$K105&gt;DayTraining),"Behind: training (day "&amp;DayTraining&amp;")",IF(AND($Q105="",$K105&gt;DayShadowing),"Behind: shadowing (day "&amp;DayShadowing&amp;")",IF(AND($R105="",$K105&gt;DayLive),"Behind: not live yet (day "&amp;DayLive&amp;")",IF(AND(LEFT($D105,1)="3",IF($W105="",TRUE(),AsOf-$W105&gt;NewcomerGap)),"Newcomer: no 1:1 in "&amp;NewcomerGap&amp;"+ days","")))))))</f>
        <v/>
      </c>
      <c r="F105" s="14" t="s">
        <v>95</v>
      </c>
      <c r="G105" s="14" t="s">
        <v>72</v>
      </c>
      <c r="H105" s="14" t="s">
        <v>83</v>
      </c>
      <c r="I105" s="14" t="s">
        <v>63</v>
      </c>
      <c r="J105" s="16" t="n">
        <v>45870</v>
      </c>
      <c r="K105" s="15" t="n">
        <f aca="false">IF($J105="","",IF($V105&lt;&gt;"",MIN($V105,AsOf),AsOf)-$J105)</f>
        <v>425</v>
      </c>
      <c r="L105" s="14" t="n">
        <v>20</v>
      </c>
      <c r="M105" s="14" t="s">
        <v>85</v>
      </c>
      <c r="N105" s="16" t="n">
        <v>45876</v>
      </c>
      <c r="O105" s="16" t="n">
        <v>45891</v>
      </c>
      <c r="P105" s="17" t="n">
        <v>0.69</v>
      </c>
      <c r="Q105" s="16" t="n">
        <v>45912</v>
      </c>
      <c r="R105" s="16" t="n">
        <v>45914</v>
      </c>
      <c r="S105" s="16" t="n">
        <v>45973</v>
      </c>
      <c r="T105" s="14"/>
      <c r="U105" s="16"/>
      <c r="V105" s="18" t="str">
        <f aca="false">IF($A105="","",IFERROR(IF(INDEX(Leavers!$E$2:$E$301,MATCH($A105,Leavers!$A$2:$A$301,0))="","",INDEX(Leavers!$E$2:$E$301,MATCH($A105,Leavers!$A$2:$A$301,0))),""))</f>
        <v/>
      </c>
      <c r="W105" s="18" t="n">
        <f aca="false">IF($A105="","",IF(COUNTIF('Conversation log'!$B$2:$B$1001,$A105)=0,"",_xlfn.MAXIFS('Conversation log'!$A$2:$A$1001,'Conversation log'!$B$2:$B$1001,$A105)))</f>
        <v>46275</v>
      </c>
      <c r="X105" s="14"/>
    </row>
    <row r="106" customFormat="false" ht="15" hidden="false" customHeight="false" outlineLevel="0" collapsed="false">
      <c r="A106" s="14" t="s">
        <v>303</v>
      </c>
      <c r="B106" s="14" t="s">
        <v>304</v>
      </c>
      <c r="C106" s="15" t="str">
        <f aca="false">IF($J106="","",IF(AND($V106&lt;&gt;"",$V106&lt;AsOf),"Left",IF($V106&lt;&gt;"","Leaving",IF(AND($U106&lt;&gt;"",$U106&gt;=AsOf),"Unavailable",IF($T106&lt;&gt;"",$T106,IF(VALUE(LEFT($D106,1))&gt;=3,"Live","Onboarding"))))))</f>
        <v>Live</v>
      </c>
      <c r="D106" s="15" t="str">
        <f aca="false">IF($J106="","",IF($S106&lt;&gt;"","5. Veteran",IF($R106&lt;&gt;"",IF($K106&gt;=DayVetReview,"4. Veteran review due","3. Newcomer"),IF($O106&lt;&gt;"","2. Shadowing","1. Training"))))</f>
        <v>5. Veteran</v>
      </c>
      <c r="E106" s="15" t="str">
        <f aca="false">IF(OR($J106="",$C106="Left",$C106="Leaving"),"",IF(AND($O106="",$K106&gt;DayAbandon),"Gate: training not done by day "&amp;DayAbandon,IF(AND($N106="",$K106&gt;DayTools),"Behind: tools not set up (day "&amp;DayTools&amp;")",IF(AND($O106="",$K106&gt;DayTraining),"Behind: training (day "&amp;DayTraining&amp;")",IF(AND($Q106="",$K106&gt;DayShadowing),"Behind: shadowing (day "&amp;DayShadowing&amp;")",IF(AND($R106="",$K106&gt;DayLive),"Behind: not live yet (day "&amp;DayLive&amp;")",IF(AND(LEFT($D106,1)="3",IF($W106="",TRUE(),AsOf-$W106&gt;NewcomerGap)),"Newcomer: no 1:1 in "&amp;NewcomerGap&amp;"+ days","")))))))</f>
        <v/>
      </c>
      <c r="F106" s="14" t="s">
        <v>99</v>
      </c>
      <c r="G106" s="14" t="s">
        <v>72</v>
      </c>
      <c r="H106" s="14" t="s">
        <v>77</v>
      </c>
      <c r="I106" s="14" t="s">
        <v>101</v>
      </c>
      <c r="J106" s="16" t="n">
        <v>45898</v>
      </c>
      <c r="K106" s="15" t="n">
        <f aca="false">IF($J106="","",IF($V106&lt;&gt;"",MIN($V106,AsOf),AsOf)-$J106)</f>
        <v>397</v>
      </c>
      <c r="L106" s="14" t="n">
        <v>20</v>
      </c>
      <c r="M106" s="14" t="s">
        <v>68</v>
      </c>
      <c r="N106" s="16" t="n">
        <v>45901</v>
      </c>
      <c r="O106" s="16" t="n">
        <v>45918</v>
      </c>
      <c r="P106" s="17" t="n">
        <v>0.93</v>
      </c>
      <c r="Q106" s="16" t="n">
        <v>45941</v>
      </c>
      <c r="R106" s="16" t="n">
        <v>45943</v>
      </c>
      <c r="S106" s="16" t="n">
        <v>45984</v>
      </c>
      <c r="T106" s="14"/>
      <c r="U106" s="16"/>
      <c r="V106" s="18" t="str">
        <f aca="false">IF($A106="","",IFERROR(IF(INDEX(Leavers!$E$2:$E$301,MATCH($A106,Leavers!$A$2:$A$301,0))="","",INDEX(Leavers!$E$2:$E$301,MATCH($A106,Leavers!$A$2:$A$301,0))),""))</f>
        <v/>
      </c>
      <c r="W106" s="18" t="n">
        <f aca="false">IF($A106="","",IF(COUNTIF('Conversation log'!$B$2:$B$1001,$A106)=0,"",_xlfn.MAXIFS('Conversation log'!$A$2:$A$1001,'Conversation log'!$B$2:$B$1001,$A106)))</f>
        <v>46295</v>
      </c>
      <c r="X106" s="14"/>
    </row>
    <row r="107" customFormat="false" ht="15" hidden="false" customHeight="false" outlineLevel="0" collapsed="false">
      <c r="A107" s="14" t="s">
        <v>305</v>
      </c>
      <c r="B107" s="14" t="s">
        <v>306</v>
      </c>
      <c r="C107" s="15" t="str">
        <f aca="false">IF($J107="","",IF(AND($V107&lt;&gt;"",$V107&lt;AsOf),"Left",IF($V107&lt;&gt;"","Leaving",IF(AND($U107&lt;&gt;"",$U107&gt;=AsOf),"Unavailable",IF($T107&lt;&gt;"",$T107,IF(VALUE(LEFT($D107,1))&gt;=3,"Live","Onboarding"))))))</f>
        <v>Live</v>
      </c>
      <c r="D107" s="15" t="str">
        <f aca="false">IF($J107="","",IF($S107&lt;&gt;"","5. Veteran",IF($R107&lt;&gt;"",IF($K107&gt;=DayVetReview,"4. Veteran review due","3. Newcomer"),IF($O107&lt;&gt;"","2. Shadowing","1. Training"))))</f>
        <v>5. Veteran</v>
      </c>
      <c r="E107" s="15" t="str">
        <f aca="false">IF(OR($J107="",$C107="Left",$C107="Leaving"),"",IF(AND($O107="",$K107&gt;DayAbandon),"Gate: training not done by day "&amp;DayAbandon,IF(AND($N107="",$K107&gt;DayTools),"Behind: tools not set up (day "&amp;DayTools&amp;")",IF(AND($O107="",$K107&gt;DayTraining),"Behind: training (day "&amp;DayTraining&amp;")",IF(AND($Q107="",$K107&gt;DayShadowing),"Behind: shadowing (day "&amp;DayShadowing&amp;")",IF(AND($R107="",$K107&gt;DayLive),"Behind: not live yet (day "&amp;DayLive&amp;")",IF(AND(LEFT($D107,1)="3",IF($W107="",TRUE(),AsOf-$W107&gt;NewcomerGap)),"Newcomer: no 1:1 in "&amp;NewcomerGap&amp;"+ days","")))))))</f>
        <v/>
      </c>
      <c r="F107" s="14" t="s">
        <v>71</v>
      </c>
      <c r="G107" s="14" t="s">
        <v>72</v>
      </c>
      <c r="H107" s="14" t="s">
        <v>135</v>
      </c>
      <c r="I107" s="14" t="s">
        <v>74</v>
      </c>
      <c r="J107" s="16" t="n">
        <v>45910</v>
      </c>
      <c r="K107" s="15" t="n">
        <f aca="false">IF($J107="","",IF($V107&lt;&gt;"",MIN($V107,AsOf),AsOf)-$J107)</f>
        <v>385</v>
      </c>
      <c r="L107" s="14" t="n">
        <v>20</v>
      </c>
      <c r="M107" s="14" t="s">
        <v>68</v>
      </c>
      <c r="N107" s="16" t="n">
        <v>45915</v>
      </c>
      <c r="O107" s="16" t="n">
        <v>45923</v>
      </c>
      <c r="P107" s="17" t="n">
        <v>0.92</v>
      </c>
      <c r="Q107" s="16" t="n">
        <v>45947</v>
      </c>
      <c r="R107" s="16" t="n">
        <v>45950</v>
      </c>
      <c r="S107" s="16" t="n">
        <v>45995</v>
      </c>
      <c r="T107" s="14"/>
      <c r="U107" s="16"/>
      <c r="V107" s="18" t="str">
        <f aca="false">IF($A107="","",IFERROR(IF(INDEX(Leavers!$E$2:$E$301,MATCH($A107,Leavers!$A$2:$A$301,0))="","",INDEX(Leavers!$E$2:$E$301,MATCH($A107,Leavers!$A$2:$A$301,0))),""))</f>
        <v/>
      </c>
      <c r="W107" s="18" t="n">
        <f aca="false">IF($A107="","",IF(COUNTIF('Conversation log'!$B$2:$B$1001,$A107)=0,"",_xlfn.MAXIFS('Conversation log'!$A$2:$A$1001,'Conversation log'!$B$2:$B$1001,$A107)))</f>
        <v>46283</v>
      </c>
      <c r="X107" s="14"/>
    </row>
    <row r="108" customFormat="false" ht="15" hidden="false" customHeight="false" outlineLevel="0" collapsed="false">
      <c r="A108" s="14" t="s">
        <v>307</v>
      </c>
      <c r="B108" s="14" t="s">
        <v>308</v>
      </c>
      <c r="C108" s="15" t="str">
        <f aca="false">IF($J108="","",IF(AND($V108&lt;&gt;"",$V108&lt;AsOf),"Left",IF($V108&lt;&gt;"","Leaving",IF(AND($U108&lt;&gt;"",$U108&gt;=AsOf),"Unavailable",IF($T108&lt;&gt;"",$T108,IF(VALUE(LEFT($D108,1))&gt;=3,"Live","Onboarding"))))))</f>
        <v>Live</v>
      </c>
      <c r="D108" s="15" t="str">
        <f aca="false">IF($J108="","",IF($S108&lt;&gt;"","5. Veteran",IF($R108&lt;&gt;"",IF($K108&gt;=DayVetReview,"4. Veteran review due","3. Newcomer"),IF($O108&lt;&gt;"","2. Shadowing","1. Training"))))</f>
        <v>5. Veteran</v>
      </c>
      <c r="E108" s="15" t="str">
        <f aca="false">IF(OR($J108="",$C108="Left",$C108="Leaving"),"",IF(AND($O108="",$K108&gt;DayAbandon),"Gate: training not done by day "&amp;DayAbandon,IF(AND($N108="",$K108&gt;DayTools),"Behind: tools not set up (day "&amp;DayTools&amp;")",IF(AND($O108="",$K108&gt;DayTraining),"Behind: training (day "&amp;DayTraining&amp;")",IF(AND($Q108="",$K108&gt;DayShadowing),"Behind: shadowing (day "&amp;DayShadowing&amp;")",IF(AND($R108="",$K108&gt;DayLive),"Behind: not live yet (day "&amp;DayLive&amp;")",IF(AND(LEFT($D108,1)="3",IF($W108="",TRUE(),AsOf-$W108&gt;NewcomerGap)),"Newcomer: no 1:1 in "&amp;NewcomerGap&amp;"+ days","")))))))</f>
        <v/>
      </c>
      <c r="F108" s="14" t="s">
        <v>81</v>
      </c>
      <c r="G108" s="14" t="s">
        <v>72</v>
      </c>
      <c r="H108" s="14" t="s">
        <v>215</v>
      </c>
      <c r="I108" s="14" t="s">
        <v>84</v>
      </c>
      <c r="J108" s="16" t="n">
        <v>45915</v>
      </c>
      <c r="K108" s="15" t="n">
        <f aca="false">IF($J108="","",IF($V108&lt;&gt;"",MIN($V108,AsOf),AsOf)-$J108)</f>
        <v>380</v>
      </c>
      <c r="L108" s="14" t="n">
        <v>15</v>
      </c>
      <c r="M108" s="14" t="s">
        <v>68</v>
      </c>
      <c r="N108" s="16" t="n">
        <v>45923</v>
      </c>
      <c r="O108" s="16" t="n">
        <v>45927</v>
      </c>
      <c r="P108" s="17" t="n">
        <v>0.94</v>
      </c>
      <c r="Q108" s="16" t="n">
        <v>45956</v>
      </c>
      <c r="R108" s="16" t="n">
        <v>45960</v>
      </c>
      <c r="S108" s="16" t="n">
        <v>46006</v>
      </c>
      <c r="T108" s="14"/>
      <c r="U108" s="16"/>
      <c r="V108" s="18" t="str">
        <f aca="false">IF($A108="","",IFERROR(IF(INDEX(Leavers!$E$2:$E$301,MATCH($A108,Leavers!$A$2:$A$301,0))="","",INDEX(Leavers!$E$2:$E$301,MATCH($A108,Leavers!$A$2:$A$301,0))),""))</f>
        <v/>
      </c>
      <c r="W108" s="18" t="n">
        <f aca="false">IF($A108="","",IF(COUNTIF('Conversation log'!$B$2:$B$1001,$A108)=0,"",_xlfn.MAXIFS('Conversation log'!$A$2:$A$1001,'Conversation log'!$B$2:$B$1001,$A108)))</f>
        <v>46290</v>
      </c>
      <c r="X108" s="14"/>
    </row>
    <row r="109" customFormat="false" ht="15" hidden="false" customHeight="false" outlineLevel="0" collapsed="false">
      <c r="A109" s="14" t="s">
        <v>309</v>
      </c>
      <c r="B109" s="14" t="s">
        <v>310</v>
      </c>
      <c r="C109" s="15" t="str">
        <f aca="false">IF($J109="","",IF(AND($V109&lt;&gt;"",$V109&lt;AsOf),"Left",IF($V109&lt;&gt;"","Leaving",IF(AND($U109&lt;&gt;"",$U109&gt;=AsOf),"Unavailable",IF($T109&lt;&gt;"",$T109,IF(VALUE(LEFT($D109,1))&gt;=3,"Live","Onboarding"))))))</f>
        <v>Live</v>
      </c>
      <c r="D109" s="15" t="str">
        <f aca="false">IF($J109="","",IF($S109&lt;&gt;"","5. Veteran",IF($R109&lt;&gt;"",IF($K109&gt;=DayVetReview,"4. Veteran review due","3. Newcomer"),IF($O109&lt;&gt;"","2. Shadowing","1. Training"))))</f>
        <v>5. Veteran</v>
      </c>
      <c r="E109" s="15" t="str">
        <f aca="false">IF(OR($J109="",$C109="Left",$C109="Leaving"),"",IF(AND($O109="",$K109&gt;DayAbandon),"Gate: training not done by day "&amp;DayAbandon,IF(AND($N109="",$K109&gt;DayTools),"Behind: tools not set up (day "&amp;DayTools&amp;")",IF(AND($O109="",$K109&gt;DayTraining),"Behind: training (day "&amp;DayTraining&amp;")",IF(AND($Q109="",$K109&gt;DayShadowing),"Behind: shadowing (day "&amp;DayShadowing&amp;")",IF(AND($R109="",$K109&gt;DayLive),"Behind: not live yet (day "&amp;DayLive&amp;")",IF(AND(LEFT($D109,1)="3",IF($W109="",TRUE(),AsOf-$W109&gt;NewcomerGap)),"Newcomer: no 1:1 in "&amp;NewcomerGap&amp;"+ days","")))))))</f>
        <v/>
      </c>
      <c r="F109" s="14" t="s">
        <v>99</v>
      </c>
      <c r="G109" s="14" t="s">
        <v>72</v>
      </c>
      <c r="H109" s="14" t="s">
        <v>141</v>
      </c>
      <c r="I109" s="14" t="s">
        <v>101</v>
      </c>
      <c r="J109" s="16" t="n">
        <v>45929</v>
      </c>
      <c r="K109" s="15" t="n">
        <f aca="false">IF($J109="","",IF($V109&lt;&gt;"",MIN($V109,AsOf),AsOf)-$J109)</f>
        <v>366</v>
      </c>
      <c r="L109" s="14" t="n">
        <v>15</v>
      </c>
      <c r="M109" s="14" t="s">
        <v>68</v>
      </c>
      <c r="N109" s="16" t="n">
        <v>45936</v>
      </c>
      <c r="O109" s="16" t="n">
        <v>45946</v>
      </c>
      <c r="P109" s="17" t="n">
        <v>1</v>
      </c>
      <c r="Q109" s="16" t="n">
        <v>45972</v>
      </c>
      <c r="R109" s="16" t="n">
        <v>45975</v>
      </c>
      <c r="S109" s="16" t="n">
        <v>46013</v>
      </c>
      <c r="T109" s="14"/>
      <c r="U109" s="16"/>
      <c r="V109" s="18" t="str">
        <f aca="false">IF($A109="","",IFERROR(IF(INDEX(Leavers!$E$2:$E$301,MATCH($A109,Leavers!$A$2:$A$301,0))="","",INDEX(Leavers!$E$2:$E$301,MATCH($A109,Leavers!$A$2:$A$301,0))),""))</f>
        <v/>
      </c>
      <c r="W109" s="18" t="n">
        <f aca="false">IF($A109="","",IF(COUNTIF('Conversation log'!$B$2:$B$1001,$A109)=0,"",_xlfn.MAXIFS('Conversation log'!$A$2:$A$1001,'Conversation log'!$B$2:$B$1001,$A109)))</f>
        <v>46294</v>
      </c>
      <c r="X109" s="14"/>
    </row>
    <row r="110" customFormat="false" ht="15" hidden="false" customHeight="false" outlineLevel="0" collapsed="false">
      <c r="A110" s="14" t="s">
        <v>311</v>
      </c>
      <c r="B110" s="14" t="s">
        <v>312</v>
      </c>
      <c r="C110" s="15" t="str">
        <f aca="false">IF($J110="","",IF(AND($V110&lt;&gt;"",$V110&lt;AsOf),"Left",IF($V110&lt;&gt;"","Leaving",IF(AND($U110&lt;&gt;"",$U110&gt;=AsOf),"Unavailable",IF($T110&lt;&gt;"",$T110,IF(VALUE(LEFT($D110,1))&gt;=3,"Live","Onboarding"))))))</f>
        <v>Live</v>
      </c>
      <c r="D110" s="15" t="str">
        <f aca="false">IF($J110="","",IF($S110&lt;&gt;"","5. Veteran",IF($R110&lt;&gt;"",IF($K110&gt;=DayVetReview,"4. Veteran review due","3. Newcomer"),IF($O110&lt;&gt;"","2. Shadowing","1. Training"))))</f>
        <v>5. Veteran</v>
      </c>
      <c r="E110" s="15" t="str">
        <f aca="false">IF(OR($J110="",$C110="Left",$C110="Leaving"),"",IF(AND($O110="",$K110&gt;DayAbandon),"Gate: training not done by day "&amp;DayAbandon,IF(AND($N110="",$K110&gt;DayTools),"Behind: tools not set up (day "&amp;DayTools&amp;")",IF(AND($O110="",$K110&gt;DayTraining),"Behind: training (day "&amp;DayTraining&amp;")",IF(AND($Q110="",$K110&gt;DayShadowing),"Behind: shadowing (day "&amp;DayShadowing&amp;")",IF(AND($R110="",$K110&gt;DayLive),"Behind: not live yet (day "&amp;DayLive&amp;")",IF(AND(LEFT($D110,1)="3",IF($W110="",TRUE(),AsOf-$W110&gt;NewcomerGap)),"Newcomer: no 1:1 in "&amp;NewcomerGap&amp;"+ days","")))))))</f>
        <v/>
      </c>
      <c r="F110" s="14" t="s">
        <v>99</v>
      </c>
      <c r="G110" s="14" t="s">
        <v>72</v>
      </c>
      <c r="H110" s="14" t="s">
        <v>141</v>
      </c>
      <c r="I110" s="14" t="s">
        <v>101</v>
      </c>
      <c r="J110" s="16" t="n">
        <v>45937</v>
      </c>
      <c r="K110" s="15" t="n">
        <f aca="false">IF($J110="","",IF($V110&lt;&gt;"",MIN($V110,AsOf),AsOf)-$J110)</f>
        <v>358</v>
      </c>
      <c r="L110" s="14" t="n">
        <v>20</v>
      </c>
      <c r="M110" s="14" t="s">
        <v>78</v>
      </c>
      <c r="N110" s="16" t="n">
        <v>45943</v>
      </c>
      <c r="O110" s="16" t="n">
        <v>45956</v>
      </c>
      <c r="P110" s="17" t="n">
        <v>0.83</v>
      </c>
      <c r="Q110" s="16" t="n">
        <v>45970</v>
      </c>
      <c r="R110" s="16" t="n">
        <v>45973</v>
      </c>
      <c r="S110" s="16" t="n">
        <v>46026</v>
      </c>
      <c r="T110" s="14"/>
      <c r="U110" s="16"/>
      <c r="V110" s="18" t="str">
        <f aca="false">IF($A110="","",IFERROR(IF(INDEX(Leavers!$E$2:$E$301,MATCH($A110,Leavers!$A$2:$A$301,0))="","",INDEX(Leavers!$E$2:$E$301,MATCH($A110,Leavers!$A$2:$A$301,0))),""))</f>
        <v/>
      </c>
      <c r="W110" s="18" t="n">
        <f aca="false">IF($A110="","",IF(COUNTIF('Conversation log'!$B$2:$B$1001,$A110)=0,"",_xlfn.MAXIFS('Conversation log'!$A$2:$A$1001,'Conversation log'!$B$2:$B$1001,$A110)))</f>
        <v>46292</v>
      </c>
      <c r="X110" s="14"/>
    </row>
    <row r="111" customFormat="false" ht="15" hidden="false" customHeight="false" outlineLevel="0" collapsed="false">
      <c r="A111" s="14" t="s">
        <v>313</v>
      </c>
      <c r="B111" s="14" t="s">
        <v>314</v>
      </c>
      <c r="C111" s="15" t="str">
        <f aca="false">IF($J111="","",IF(AND($V111&lt;&gt;"",$V111&lt;AsOf),"Left",IF($V111&lt;&gt;"","Leaving",IF(AND($U111&lt;&gt;"",$U111&gt;=AsOf),"Unavailable",IF($T111&lt;&gt;"",$T111,IF(VALUE(LEFT($D111,1))&gt;=3,"Live","Onboarding"))))))</f>
        <v>Live</v>
      </c>
      <c r="D111" s="15" t="str">
        <f aca="false">IF($J111="","",IF($S111&lt;&gt;"","5. Veteran",IF($R111&lt;&gt;"",IF($K111&gt;=DayVetReview,"4. Veteran review due","3. Newcomer"),IF($O111&lt;&gt;"","2. Shadowing","1. Training"))))</f>
        <v>5. Veteran</v>
      </c>
      <c r="E111" s="15" t="str">
        <f aca="false">IF(OR($J111="",$C111="Left",$C111="Leaving"),"",IF(AND($O111="",$K111&gt;DayAbandon),"Gate: training not done by day "&amp;DayAbandon,IF(AND($N111="",$K111&gt;DayTools),"Behind: tools not set up (day "&amp;DayTools&amp;")",IF(AND($O111="",$K111&gt;DayTraining),"Behind: training (day "&amp;DayTraining&amp;")",IF(AND($Q111="",$K111&gt;DayShadowing),"Behind: shadowing (day "&amp;DayShadowing&amp;")",IF(AND($R111="",$K111&gt;DayLive),"Behind: not live yet (day "&amp;DayLive&amp;")",IF(AND(LEFT($D111,1)="3",IF($W111="",TRUE(),AsOf-$W111&gt;NewcomerGap)),"Newcomer: no 1:1 in "&amp;NewcomerGap&amp;"+ days","")))))))</f>
        <v/>
      </c>
      <c r="F111" s="14" t="s">
        <v>99</v>
      </c>
      <c r="G111" s="14" t="s">
        <v>72</v>
      </c>
      <c r="H111" s="14" t="s">
        <v>141</v>
      </c>
      <c r="I111" s="14" t="s">
        <v>101</v>
      </c>
      <c r="J111" s="16" t="n">
        <v>45950</v>
      </c>
      <c r="K111" s="15" t="n">
        <f aca="false">IF($J111="","",IF($V111&lt;&gt;"",MIN($V111,AsOf),AsOf)-$J111)</f>
        <v>345</v>
      </c>
      <c r="L111" s="14" t="n">
        <v>30</v>
      </c>
      <c r="M111" s="14" t="s">
        <v>85</v>
      </c>
      <c r="N111" s="16" t="n">
        <v>45965</v>
      </c>
      <c r="O111" s="16" t="n">
        <v>45972</v>
      </c>
      <c r="P111" s="17" t="n">
        <v>0.77</v>
      </c>
      <c r="Q111" s="16" t="n">
        <v>45987</v>
      </c>
      <c r="R111" s="16" t="n">
        <v>45990</v>
      </c>
      <c r="S111" s="16" t="n">
        <v>46067</v>
      </c>
      <c r="T111" s="14"/>
      <c r="U111" s="16"/>
      <c r="V111" s="18" t="str">
        <f aca="false">IF($A111="","",IFERROR(IF(INDEX(Leavers!$E$2:$E$301,MATCH($A111,Leavers!$A$2:$A$301,0))="","",INDEX(Leavers!$E$2:$E$301,MATCH($A111,Leavers!$A$2:$A$301,0))),""))</f>
        <v/>
      </c>
      <c r="W111" s="18" t="n">
        <f aca="false">IF($A111="","",IF(COUNTIF('Conversation log'!$B$2:$B$1001,$A111)=0,"",_xlfn.MAXIFS('Conversation log'!$A$2:$A$1001,'Conversation log'!$B$2:$B$1001,$A111)))</f>
        <v>46289</v>
      </c>
      <c r="X111" s="14"/>
    </row>
    <row r="112" customFormat="false" ht="15" hidden="false" customHeight="false" outlineLevel="0" collapsed="false">
      <c r="A112" s="14" t="s">
        <v>315</v>
      </c>
      <c r="B112" s="14" t="s">
        <v>316</v>
      </c>
      <c r="C112" s="15" t="str">
        <f aca="false">IF($J112="","",IF(AND($V112&lt;&gt;"",$V112&lt;AsOf),"Left",IF($V112&lt;&gt;"","Leaving",IF(AND($U112&lt;&gt;"",$U112&gt;=AsOf),"Unavailable",IF($T112&lt;&gt;"",$T112,IF(VALUE(LEFT($D112,1))&gt;=3,"Live","Onboarding"))))))</f>
        <v>Live</v>
      </c>
      <c r="D112" s="15" t="str">
        <f aca="false">IF($J112="","",IF($S112&lt;&gt;"","5. Veteran",IF($R112&lt;&gt;"",IF($K112&gt;=DayVetReview,"4. Veteran review due","3. Newcomer"),IF($O112&lt;&gt;"","2. Shadowing","1. Training"))))</f>
        <v>5. Veteran</v>
      </c>
      <c r="E112" s="15" t="str">
        <f aca="false">IF(OR($J112="",$C112="Left",$C112="Leaving"),"",IF(AND($O112="",$K112&gt;DayAbandon),"Gate: training not done by day "&amp;DayAbandon,IF(AND($N112="",$K112&gt;DayTools),"Behind: tools not set up (day "&amp;DayTools&amp;")",IF(AND($O112="",$K112&gt;DayTraining),"Behind: training (day "&amp;DayTraining&amp;")",IF(AND($Q112="",$K112&gt;DayShadowing),"Behind: shadowing (day "&amp;DayShadowing&amp;")",IF(AND($R112="",$K112&gt;DayLive),"Behind: not live yet (day "&amp;DayLive&amp;")",IF(AND(LEFT($D112,1)="3",IF($W112="",TRUE(),AsOf-$W112&gt;NewcomerGap)),"Newcomer: no 1:1 in "&amp;NewcomerGap&amp;"+ days","")))))))</f>
        <v/>
      </c>
      <c r="F112" s="14" t="s">
        <v>95</v>
      </c>
      <c r="G112" s="14" t="s">
        <v>72</v>
      </c>
      <c r="H112" s="14" t="s">
        <v>141</v>
      </c>
      <c r="I112" s="14" t="s">
        <v>63</v>
      </c>
      <c r="J112" s="16" t="n">
        <v>45958</v>
      </c>
      <c r="K112" s="15" t="n">
        <f aca="false">IF($J112="","",IF($V112&lt;&gt;"",MIN($V112,AsOf),AsOf)-$J112)</f>
        <v>337</v>
      </c>
      <c r="L112" s="14" t="n">
        <v>30</v>
      </c>
      <c r="M112" s="14" t="s">
        <v>78</v>
      </c>
      <c r="N112" s="16" t="n">
        <v>45965</v>
      </c>
      <c r="O112" s="16" t="n">
        <v>45984</v>
      </c>
      <c r="P112" s="17" t="n">
        <v>0.81</v>
      </c>
      <c r="Q112" s="16" t="n">
        <v>45999</v>
      </c>
      <c r="R112" s="16" t="n">
        <v>46000</v>
      </c>
      <c r="S112" s="16" t="n">
        <v>46051</v>
      </c>
      <c r="T112" s="14"/>
      <c r="U112" s="16"/>
      <c r="V112" s="18" t="str">
        <f aca="false">IF($A112="","",IFERROR(IF(INDEX(Leavers!$E$2:$E$301,MATCH($A112,Leavers!$A$2:$A$301,0))="","",INDEX(Leavers!$E$2:$E$301,MATCH($A112,Leavers!$A$2:$A$301,0))),""))</f>
        <v/>
      </c>
      <c r="W112" s="18" t="n">
        <f aca="false">IF($A112="","",IF(COUNTIF('Conversation log'!$B$2:$B$1001,$A112)=0,"",_xlfn.MAXIFS('Conversation log'!$A$2:$A$1001,'Conversation log'!$B$2:$B$1001,$A112)))</f>
        <v>46290</v>
      </c>
      <c r="X112" s="14"/>
    </row>
    <row r="113" customFormat="false" ht="15" hidden="false" customHeight="false" outlineLevel="0" collapsed="false">
      <c r="A113" s="14" t="s">
        <v>317</v>
      </c>
      <c r="B113" s="14" t="s">
        <v>318</v>
      </c>
      <c r="C113" s="15" t="str">
        <f aca="false">IF($J113="","",IF(AND($V113&lt;&gt;"",$V113&lt;AsOf),"Left",IF($V113&lt;&gt;"","Leaving",IF(AND($U113&lt;&gt;"",$U113&gt;=AsOf),"Unavailable",IF($T113&lt;&gt;"",$T113,IF(VALUE(LEFT($D113,1))&gt;=3,"Live","Onboarding"))))))</f>
        <v>Live</v>
      </c>
      <c r="D113" s="15" t="str">
        <f aca="false">IF($J113="","",IF($S113&lt;&gt;"","5. Veteran",IF($R113&lt;&gt;"",IF($K113&gt;=DayVetReview,"4. Veteran review due","3. Newcomer"),IF($O113&lt;&gt;"","2. Shadowing","1. Training"))))</f>
        <v>5. Veteran</v>
      </c>
      <c r="E113" s="15" t="str">
        <f aca="false">IF(OR($J113="",$C113="Left",$C113="Leaving"),"",IF(AND($O113="",$K113&gt;DayAbandon),"Gate: training not done by day "&amp;DayAbandon,IF(AND($N113="",$K113&gt;DayTools),"Behind: tools not set up (day "&amp;DayTools&amp;")",IF(AND($O113="",$K113&gt;DayTraining),"Behind: training (day "&amp;DayTraining&amp;")",IF(AND($Q113="",$K113&gt;DayShadowing),"Behind: shadowing (day "&amp;DayShadowing&amp;")",IF(AND($R113="",$K113&gt;DayLive),"Behind: not live yet (day "&amp;DayLive&amp;")",IF(AND(LEFT($D113,1)="3",IF($W113="",TRUE(),AsOf-$W113&gt;NewcomerGap)),"Newcomer: no 1:1 in "&amp;NewcomerGap&amp;"+ days","")))))))</f>
        <v/>
      </c>
      <c r="F113" s="14" t="s">
        <v>71</v>
      </c>
      <c r="G113" s="14" t="s">
        <v>72</v>
      </c>
      <c r="H113" s="14" t="s">
        <v>77</v>
      </c>
      <c r="I113" s="14" t="s">
        <v>74</v>
      </c>
      <c r="J113" s="16" t="n">
        <v>45964</v>
      </c>
      <c r="K113" s="15" t="n">
        <f aca="false">IF($J113="","",IF($V113&lt;&gt;"",MIN($V113,AsOf),AsOf)-$J113)</f>
        <v>331</v>
      </c>
      <c r="L113" s="14" t="n">
        <v>15</v>
      </c>
      <c r="M113" s="14" t="s">
        <v>85</v>
      </c>
      <c r="N113" s="16" t="n">
        <v>45972</v>
      </c>
      <c r="O113" s="16" t="n">
        <v>45989</v>
      </c>
      <c r="P113" s="17" t="n">
        <v>0.79</v>
      </c>
      <c r="Q113" s="16" t="n">
        <v>46008</v>
      </c>
      <c r="R113" s="16" t="n">
        <v>46011</v>
      </c>
      <c r="S113" s="16" t="n">
        <v>46048</v>
      </c>
      <c r="T113" s="14"/>
      <c r="U113" s="16"/>
      <c r="V113" s="18" t="str">
        <f aca="false">IF($A113="","",IFERROR(IF(INDEX(Leavers!$E$2:$E$301,MATCH($A113,Leavers!$A$2:$A$301,0))="","",INDEX(Leavers!$E$2:$E$301,MATCH($A113,Leavers!$A$2:$A$301,0))),""))</f>
        <v/>
      </c>
      <c r="W113" s="18" t="n">
        <f aca="false">IF($A113="","",IF(COUNTIF('Conversation log'!$B$2:$B$1001,$A113)=0,"",_xlfn.MAXIFS('Conversation log'!$A$2:$A$1001,'Conversation log'!$B$2:$B$1001,$A113)))</f>
        <v>46268</v>
      </c>
      <c r="X113" s="14"/>
    </row>
    <row r="114" customFormat="false" ht="15" hidden="false" customHeight="false" outlineLevel="0" collapsed="false">
      <c r="A114" s="14" t="s">
        <v>319</v>
      </c>
      <c r="B114" s="14" t="s">
        <v>320</v>
      </c>
      <c r="C114" s="15" t="str">
        <f aca="false">IF($J114="","",IF(AND($V114&lt;&gt;"",$V114&lt;AsOf),"Left",IF($V114&lt;&gt;"","Leaving",IF(AND($U114&lt;&gt;"",$U114&gt;=AsOf),"Unavailable",IF($T114&lt;&gt;"",$T114,IF(VALUE(LEFT($D114,1))&gt;=3,"Live","Onboarding"))))))</f>
        <v>Live</v>
      </c>
      <c r="D114" s="15" t="str">
        <f aca="false">IF($J114="","",IF($S114&lt;&gt;"","5. Veteran",IF($R114&lt;&gt;"",IF($K114&gt;=DayVetReview,"4. Veteran review due","3. Newcomer"),IF($O114&lt;&gt;"","2. Shadowing","1. Training"))))</f>
        <v>5. Veteran</v>
      </c>
      <c r="E114" s="15" t="str">
        <f aca="false">IF(OR($J114="",$C114="Left",$C114="Leaving"),"",IF(AND($O114="",$K114&gt;DayAbandon),"Gate: training not done by day "&amp;DayAbandon,IF(AND($N114="",$K114&gt;DayTools),"Behind: tools not set up (day "&amp;DayTools&amp;")",IF(AND($O114="",$K114&gt;DayTraining),"Behind: training (day "&amp;DayTraining&amp;")",IF(AND($Q114="",$K114&gt;DayShadowing),"Behind: shadowing (day "&amp;DayShadowing&amp;")",IF(AND($R114="",$K114&gt;DayLive),"Behind: not live yet (day "&amp;DayLive&amp;")",IF(AND(LEFT($D114,1)="3",IF($W114="",TRUE(),AsOf-$W114&gt;NewcomerGap)),"Newcomer: no 1:1 in "&amp;NewcomerGap&amp;"+ days","")))))))</f>
        <v/>
      </c>
      <c r="F114" s="14" t="s">
        <v>71</v>
      </c>
      <c r="G114" s="14" t="s">
        <v>72</v>
      </c>
      <c r="H114" s="14" t="s">
        <v>111</v>
      </c>
      <c r="I114" s="14" t="s">
        <v>74</v>
      </c>
      <c r="J114" s="16" t="n">
        <v>45975</v>
      </c>
      <c r="K114" s="15" t="n">
        <f aca="false">IF($J114="","",IF($V114&lt;&gt;"",MIN($V114,AsOf),AsOf)-$J114)</f>
        <v>320</v>
      </c>
      <c r="L114" s="14" t="n">
        <v>20</v>
      </c>
      <c r="M114" s="14" t="s">
        <v>78</v>
      </c>
      <c r="N114" s="16" t="n">
        <v>45977</v>
      </c>
      <c r="O114" s="16" t="n">
        <v>46001</v>
      </c>
      <c r="P114" s="17" t="n">
        <v>0.84</v>
      </c>
      <c r="Q114" s="16" t="n">
        <v>46014</v>
      </c>
      <c r="R114" s="16" t="n">
        <v>46018</v>
      </c>
      <c r="S114" s="16" t="n">
        <v>46060</v>
      </c>
      <c r="T114" s="14"/>
      <c r="U114" s="16"/>
      <c r="V114" s="18" t="str">
        <f aca="false">IF($A114="","",IFERROR(IF(INDEX(Leavers!$E$2:$E$301,MATCH($A114,Leavers!$A$2:$A$301,0))="","",INDEX(Leavers!$E$2:$E$301,MATCH($A114,Leavers!$A$2:$A$301,0))),""))</f>
        <v/>
      </c>
      <c r="W114" s="18" t="n">
        <f aca="false">IF($A114="","",IF(COUNTIF('Conversation log'!$B$2:$B$1001,$A114)=0,"",_xlfn.MAXIFS('Conversation log'!$A$2:$A$1001,'Conversation log'!$B$2:$B$1001,$A114)))</f>
        <v>46293</v>
      </c>
      <c r="X114" s="14"/>
    </row>
    <row r="115" customFormat="false" ht="15" hidden="false" customHeight="false" outlineLevel="0" collapsed="false">
      <c r="A115" s="14" t="s">
        <v>321</v>
      </c>
      <c r="B115" s="14" t="s">
        <v>322</v>
      </c>
      <c r="C115" s="15" t="str">
        <f aca="false">IF($J115="","",IF(AND($V115&lt;&gt;"",$V115&lt;AsOf),"Left",IF($V115&lt;&gt;"","Leaving",IF(AND($U115&lt;&gt;"",$U115&gt;=AsOf),"Unavailable",IF($T115&lt;&gt;"",$T115,IF(VALUE(LEFT($D115,1))&gt;=3,"Live","Onboarding"))))))</f>
        <v>Live</v>
      </c>
      <c r="D115" s="15" t="str">
        <f aca="false">IF($J115="","",IF($S115&lt;&gt;"","5. Veteran",IF($R115&lt;&gt;"",IF($K115&gt;=DayVetReview,"4. Veteran review due","3. Newcomer"),IF($O115&lt;&gt;"","2. Shadowing","1. Training"))))</f>
        <v>5. Veteran</v>
      </c>
      <c r="E115" s="15" t="str">
        <f aca="false">IF(OR($J115="",$C115="Left",$C115="Leaving"),"",IF(AND($O115="",$K115&gt;DayAbandon),"Gate: training not done by day "&amp;DayAbandon,IF(AND($N115="",$K115&gt;DayTools),"Behind: tools not set up (day "&amp;DayTools&amp;")",IF(AND($O115="",$K115&gt;DayTraining),"Behind: training (day "&amp;DayTraining&amp;")",IF(AND($Q115="",$K115&gt;DayShadowing),"Behind: shadowing (day "&amp;DayShadowing&amp;")",IF(AND($R115="",$K115&gt;DayLive),"Behind: not live yet (day "&amp;DayLive&amp;")",IF(AND(LEFT($D115,1)="3",IF($W115="",TRUE(),AsOf-$W115&gt;NewcomerGap)),"Newcomer: no 1:1 in "&amp;NewcomerGap&amp;"+ days","")))))))</f>
        <v/>
      </c>
      <c r="F115" s="14" t="s">
        <v>81</v>
      </c>
      <c r="G115" s="14" t="s">
        <v>72</v>
      </c>
      <c r="H115" s="14" t="s">
        <v>323</v>
      </c>
      <c r="I115" s="14" t="s">
        <v>84</v>
      </c>
      <c r="J115" s="16" t="n">
        <v>45978</v>
      </c>
      <c r="K115" s="15" t="n">
        <f aca="false">IF($J115="","",IF($V115&lt;&gt;"",MIN($V115,AsOf),AsOf)-$J115)</f>
        <v>317</v>
      </c>
      <c r="L115" s="14" t="n">
        <v>20</v>
      </c>
      <c r="M115" s="14" t="s">
        <v>68</v>
      </c>
      <c r="N115" s="16" t="n">
        <v>45987</v>
      </c>
      <c r="O115" s="16" t="n">
        <v>46004</v>
      </c>
      <c r="P115" s="17" t="n">
        <v>1</v>
      </c>
      <c r="Q115" s="16" t="n">
        <v>46015</v>
      </c>
      <c r="R115" s="16" t="n">
        <v>46020</v>
      </c>
      <c r="S115" s="16" t="n">
        <v>46071</v>
      </c>
      <c r="T115" s="14"/>
      <c r="U115" s="16"/>
      <c r="V115" s="18" t="str">
        <f aca="false">IF($A115="","",IFERROR(IF(INDEX(Leavers!$E$2:$E$301,MATCH($A115,Leavers!$A$2:$A$301,0))="","",INDEX(Leavers!$E$2:$E$301,MATCH($A115,Leavers!$A$2:$A$301,0))),""))</f>
        <v/>
      </c>
      <c r="W115" s="18" t="n">
        <f aca="false">IF($A115="","",IF(COUNTIF('Conversation log'!$B$2:$B$1001,$A115)=0,"",_xlfn.MAXIFS('Conversation log'!$A$2:$A$1001,'Conversation log'!$B$2:$B$1001,$A115)))</f>
        <v>46294</v>
      </c>
      <c r="X115" s="14"/>
    </row>
    <row r="116" customFormat="false" ht="15" hidden="false" customHeight="false" outlineLevel="0" collapsed="false">
      <c r="A116" s="14" t="s">
        <v>324</v>
      </c>
      <c r="B116" s="14" t="s">
        <v>325</v>
      </c>
      <c r="C116" s="15" t="str">
        <f aca="false">IF($J116="","",IF(AND($V116&lt;&gt;"",$V116&lt;AsOf),"Left",IF($V116&lt;&gt;"","Leaving",IF(AND($U116&lt;&gt;"",$U116&gt;=AsOf),"Unavailable",IF($T116&lt;&gt;"",$T116,IF(VALUE(LEFT($D116,1))&gt;=3,"Live","Onboarding"))))))</f>
        <v>Left</v>
      </c>
      <c r="D116" s="15" t="str">
        <f aca="false">IF($J116="","",IF($S116&lt;&gt;"","5. Veteran",IF($R116&lt;&gt;"",IF($K116&gt;=DayVetReview,"4. Veteran review due","3. Newcomer"),IF($O116&lt;&gt;"","2. Shadowing","1. Training"))))</f>
        <v>2. Shadowing</v>
      </c>
      <c r="E116" s="15" t="str">
        <f aca="false">IF(OR($J116="",$C116="Left",$C116="Leaving"),"",IF(AND($O116="",$K116&gt;DayAbandon),"Gate: training not done by day "&amp;DayAbandon,IF(AND($N116="",$K116&gt;DayTools),"Behind: tools not set up (day "&amp;DayTools&amp;")",IF(AND($O116="",$K116&gt;DayTraining),"Behind: training (day "&amp;DayTraining&amp;")",IF(AND($Q116="",$K116&gt;DayShadowing),"Behind: shadowing (day "&amp;DayShadowing&amp;")",IF(AND($R116="",$K116&gt;DayLive),"Behind: not live yet (day "&amp;DayLive&amp;")",IF(AND(LEFT($D116,1)="3",IF($W116="",TRUE(),AsOf-$W116&gt;NewcomerGap)),"Newcomer: no 1:1 in "&amp;NewcomerGap&amp;"+ days","")))))))</f>
        <v/>
      </c>
      <c r="F116" s="14" t="s">
        <v>71</v>
      </c>
      <c r="G116" s="14" t="s">
        <v>72</v>
      </c>
      <c r="H116" s="14" t="s">
        <v>73</v>
      </c>
      <c r="I116" s="14" t="s">
        <v>74</v>
      </c>
      <c r="J116" s="16" t="n">
        <v>45980</v>
      </c>
      <c r="K116" s="15" t="n">
        <f aca="false">IF($J116="","",IF($V116&lt;&gt;"",MIN($V116,AsOf),AsOf)-$J116)</f>
        <v>36</v>
      </c>
      <c r="L116" s="14" t="n">
        <v>20</v>
      </c>
      <c r="M116" s="14" t="s">
        <v>68</v>
      </c>
      <c r="N116" s="16" t="n">
        <v>45988</v>
      </c>
      <c r="O116" s="16" t="n">
        <v>46005</v>
      </c>
      <c r="P116" s="17" t="n">
        <v>0.95</v>
      </c>
      <c r="Q116" s="16" t="n">
        <v>46013</v>
      </c>
      <c r="R116" s="16"/>
      <c r="S116" s="16"/>
      <c r="T116" s="14"/>
      <c r="U116" s="16"/>
      <c r="V116" s="18" t="n">
        <f aca="false">IF($A116="","",IFERROR(IF(INDEX(Leavers!$E$2:$E$301,MATCH($A116,Leavers!$A$2:$A$301,0))="","",INDEX(Leavers!$E$2:$E$301,MATCH($A116,Leavers!$A$2:$A$301,0))),""))</f>
        <v>46016</v>
      </c>
      <c r="W116" s="18" t="str">
        <f aca="false">IF($A116="","",IF(COUNTIF('Conversation log'!$B$2:$B$1001,$A116)=0,"",_xlfn.MAXIFS('Conversation log'!$A$2:$A$1001,'Conversation log'!$B$2:$B$1001,$A116)))</f>
        <v/>
      </c>
      <c r="X116" s="14"/>
    </row>
    <row r="117" customFormat="false" ht="15" hidden="false" customHeight="false" outlineLevel="0" collapsed="false">
      <c r="A117" s="14" t="s">
        <v>326</v>
      </c>
      <c r="B117" s="14" t="s">
        <v>327</v>
      </c>
      <c r="C117" s="15" t="str">
        <f aca="false">IF($J117="","",IF(AND($V117&lt;&gt;"",$V117&lt;AsOf),"Left",IF($V117&lt;&gt;"","Leaving",IF(AND($U117&lt;&gt;"",$U117&gt;=AsOf),"Unavailable",IF($T117&lt;&gt;"",$T117,IF(VALUE(LEFT($D117,1))&gt;=3,"Live","Onboarding"))))))</f>
        <v>Left</v>
      </c>
      <c r="D117" s="15" t="str">
        <f aca="false">IF($J117="","",IF($S117&lt;&gt;"","5. Veteran",IF($R117&lt;&gt;"",IF($K117&gt;=DayVetReview,"4. Veteran review due","3. Newcomer"),IF($O117&lt;&gt;"","2. Shadowing","1. Training"))))</f>
        <v>2. Shadowing</v>
      </c>
      <c r="E117" s="15" t="str">
        <f aca="false">IF(OR($J117="",$C117="Left",$C117="Leaving"),"",IF(AND($O117="",$K117&gt;DayAbandon),"Gate: training not done by day "&amp;DayAbandon,IF(AND($N117="",$K117&gt;DayTools),"Behind: tools not set up (day "&amp;DayTools&amp;")",IF(AND($O117="",$K117&gt;DayTraining),"Behind: training (day "&amp;DayTraining&amp;")",IF(AND($Q117="",$K117&gt;DayShadowing),"Behind: shadowing (day "&amp;DayShadowing&amp;")",IF(AND($R117="",$K117&gt;DayLive),"Behind: not live yet (day "&amp;DayLive&amp;")",IF(AND(LEFT($D117,1)="3",IF($W117="",TRUE(),AsOf-$W117&gt;NewcomerGap)),"Newcomer: no 1:1 in "&amp;NewcomerGap&amp;"+ days","")))))))</f>
        <v/>
      </c>
      <c r="F117" s="14" t="s">
        <v>81</v>
      </c>
      <c r="G117" s="14" t="s">
        <v>72</v>
      </c>
      <c r="H117" s="14" t="s">
        <v>92</v>
      </c>
      <c r="I117" s="14" t="s">
        <v>84</v>
      </c>
      <c r="J117" s="16" t="n">
        <v>45987</v>
      </c>
      <c r="K117" s="15" t="n">
        <f aca="false">IF($J117="","",IF($V117&lt;&gt;"",MIN($V117,AsOf),AsOf)-$J117)</f>
        <v>29</v>
      </c>
      <c r="L117" s="14" t="n">
        <v>15</v>
      </c>
      <c r="M117" s="14" t="s">
        <v>85</v>
      </c>
      <c r="N117" s="16" t="n">
        <v>45991</v>
      </c>
      <c r="O117" s="16" t="n">
        <v>46013</v>
      </c>
      <c r="P117" s="17" t="n">
        <v>0.69</v>
      </c>
      <c r="Q117" s="16"/>
      <c r="R117" s="16"/>
      <c r="S117" s="16"/>
      <c r="T117" s="14"/>
      <c r="U117" s="16"/>
      <c r="V117" s="18" t="n">
        <f aca="false">IF($A117="","",IFERROR(IF(INDEX(Leavers!$E$2:$E$301,MATCH($A117,Leavers!$A$2:$A$301,0))="","",INDEX(Leavers!$E$2:$E$301,MATCH($A117,Leavers!$A$2:$A$301,0))),""))</f>
        <v>46016</v>
      </c>
      <c r="W117" s="18" t="str">
        <f aca="false">IF($A117="","",IF(COUNTIF('Conversation log'!$B$2:$B$1001,$A117)=0,"",_xlfn.MAXIFS('Conversation log'!$A$2:$A$1001,'Conversation log'!$B$2:$B$1001,$A117)))</f>
        <v/>
      </c>
      <c r="X117" s="14"/>
    </row>
    <row r="118" customFormat="false" ht="15" hidden="false" customHeight="false" outlineLevel="0" collapsed="false">
      <c r="A118" s="14" t="s">
        <v>328</v>
      </c>
      <c r="B118" s="14" t="s">
        <v>329</v>
      </c>
      <c r="C118" s="15" t="str">
        <f aca="false">IF($J118="","",IF(AND($V118&lt;&gt;"",$V118&lt;AsOf),"Left",IF($V118&lt;&gt;"","Leaving",IF(AND($U118&lt;&gt;"",$U118&gt;=AsOf),"Unavailable",IF($T118&lt;&gt;"",$T118,IF(VALUE(LEFT($D118,1))&gt;=3,"Live","Onboarding"))))))</f>
        <v>Live</v>
      </c>
      <c r="D118" s="15" t="str">
        <f aca="false">IF($J118="","",IF($S118&lt;&gt;"","5. Veteran",IF($R118&lt;&gt;"",IF($K118&gt;=DayVetReview,"4. Veteran review due","3. Newcomer"),IF($O118&lt;&gt;"","2. Shadowing","1. Training"))))</f>
        <v>5. Veteran</v>
      </c>
      <c r="E118" s="15" t="str">
        <f aca="false">IF(OR($J118="",$C118="Left",$C118="Leaving"),"",IF(AND($O118="",$K118&gt;DayAbandon),"Gate: training not done by day "&amp;DayAbandon,IF(AND($N118="",$K118&gt;DayTools),"Behind: tools not set up (day "&amp;DayTools&amp;")",IF(AND($O118="",$K118&gt;DayTraining),"Behind: training (day "&amp;DayTraining&amp;")",IF(AND($Q118="",$K118&gt;DayShadowing),"Behind: shadowing (day "&amp;DayShadowing&amp;")",IF(AND($R118="",$K118&gt;DayLive),"Behind: not live yet (day "&amp;DayLive&amp;")",IF(AND(LEFT($D118,1)="3",IF($W118="",TRUE(),AsOf-$W118&gt;NewcomerGap)),"Newcomer: no 1:1 in "&amp;NewcomerGap&amp;"+ days","")))))))</f>
        <v/>
      </c>
      <c r="F118" s="14" t="s">
        <v>99</v>
      </c>
      <c r="G118" s="14" t="s">
        <v>72</v>
      </c>
      <c r="H118" s="14" t="s">
        <v>226</v>
      </c>
      <c r="I118" s="14" t="s">
        <v>101</v>
      </c>
      <c r="J118" s="16" t="n">
        <v>45992</v>
      </c>
      <c r="K118" s="15" t="n">
        <f aca="false">IF($J118="","",IF($V118&lt;&gt;"",MIN($V118,AsOf),AsOf)-$J118)</f>
        <v>303</v>
      </c>
      <c r="L118" s="14" t="n">
        <v>20</v>
      </c>
      <c r="M118" s="14" t="s">
        <v>68</v>
      </c>
      <c r="N118" s="16" t="n">
        <v>45996</v>
      </c>
      <c r="O118" s="16" t="n">
        <v>46004</v>
      </c>
      <c r="P118" s="17" t="n">
        <v>0.92</v>
      </c>
      <c r="Q118" s="16" t="n">
        <v>46032</v>
      </c>
      <c r="R118" s="16" t="n">
        <v>46035</v>
      </c>
      <c r="S118" s="16" t="n">
        <v>46076</v>
      </c>
      <c r="T118" s="14"/>
      <c r="U118" s="16"/>
      <c r="V118" s="18" t="str">
        <f aca="false">IF($A118="","",IFERROR(IF(INDEX(Leavers!$E$2:$E$301,MATCH($A118,Leavers!$A$2:$A$301,0))="","",INDEX(Leavers!$E$2:$E$301,MATCH($A118,Leavers!$A$2:$A$301,0))),""))</f>
        <v/>
      </c>
      <c r="W118" s="18" t="n">
        <f aca="false">IF($A118="","",IF(COUNTIF('Conversation log'!$B$2:$B$1001,$A118)=0,"",_xlfn.MAXIFS('Conversation log'!$A$2:$A$1001,'Conversation log'!$B$2:$B$1001,$A118)))</f>
        <v>46294</v>
      </c>
      <c r="X118" s="14"/>
    </row>
    <row r="119" customFormat="false" ht="15" hidden="false" customHeight="false" outlineLevel="0" collapsed="false">
      <c r="A119" s="14" t="s">
        <v>330</v>
      </c>
      <c r="B119" s="14" t="s">
        <v>331</v>
      </c>
      <c r="C119" s="15" t="str">
        <f aca="false">IF($J119="","",IF(AND($V119&lt;&gt;"",$V119&lt;AsOf),"Left",IF($V119&lt;&gt;"","Leaving",IF(AND($U119&lt;&gt;"",$U119&gt;=AsOf),"Unavailable",IF($T119&lt;&gt;"",$T119,IF(VALUE(LEFT($D119,1))&gt;=3,"Live","Onboarding"))))))</f>
        <v>Left</v>
      </c>
      <c r="D119" s="15" t="str">
        <f aca="false">IF($J119="","",IF($S119&lt;&gt;"","5. Veteran",IF($R119&lt;&gt;"",IF($K119&gt;=DayVetReview,"4. Veteran review due","3. Newcomer"),IF($O119&lt;&gt;"","2. Shadowing","1. Training"))))</f>
        <v>5. Veteran</v>
      </c>
      <c r="E119" s="15" t="str">
        <f aca="false">IF(OR($J119="",$C119="Left",$C119="Leaving"),"",IF(AND($O119="",$K119&gt;DayAbandon),"Gate: training not done by day "&amp;DayAbandon,IF(AND($N119="",$K119&gt;DayTools),"Behind: tools not set up (day "&amp;DayTools&amp;")",IF(AND($O119="",$K119&gt;DayTraining),"Behind: training (day "&amp;DayTraining&amp;")",IF(AND($Q119="",$K119&gt;DayShadowing),"Behind: shadowing (day "&amp;DayShadowing&amp;")",IF(AND($R119="",$K119&gt;DayLive),"Behind: not live yet (day "&amp;DayLive&amp;")",IF(AND(LEFT($D119,1)="3",IF($W119="",TRUE(),AsOf-$W119&gt;NewcomerGap)),"Newcomer: no 1:1 in "&amp;NewcomerGap&amp;"+ days","")))))))</f>
        <v/>
      </c>
      <c r="F119" s="14" t="s">
        <v>81</v>
      </c>
      <c r="G119" s="14" t="s">
        <v>72</v>
      </c>
      <c r="H119" s="14" t="s">
        <v>111</v>
      </c>
      <c r="I119" s="14" t="s">
        <v>84</v>
      </c>
      <c r="J119" s="16" t="n">
        <v>46000</v>
      </c>
      <c r="K119" s="15" t="n">
        <f aca="false">IF($J119="","",IF($V119&lt;&gt;"",MIN($V119,AsOf),AsOf)-$J119)</f>
        <v>244</v>
      </c>
      <c r="L119" s="14" t="n">
        <v>20</v>
      </c>
      <c r="M119" s="14" t="s">
        <v>85</v>
      </c>
      <c r="N119" s="16" t="n">
        <v>46013</v>
      </c>
      <c r="O119" s="16" t="n">
        <v>46025</v>
      </c>
      <c r="P119" s="17" t="n">
        <v>0.82</v>
      </c>
      <c r="Q119" s="16" t="n">
        <v>46045</v>
      </c>
      <c r="R119" s="16" t="n">
        <v>46049</v>
      </c>
      <c r="S119" s="16" t="n">
        <v>46106</v>
      </c>
      <c r="T119" s="14"/>
      <c r="U119" s="16"/>
      <c r="V119" s="18" t="n">
        <f aca="false">IF($A119="","",IFERROR(IF(INDEX(Leavers!$E$2:$E$301,MATCH($A119,Leavers!$A$2:$A$301,0))="","",INDEX(Leavers!$E$2:$E$301,MATCH($A119,Leavers!$A$2:$A$301,0))),""))</f>
        <v>46244</v>
      </c>
      <c r="W119" s="18" t="n">
        <f aca="false">IF($A119="","",IF(COUNTIF('Conversation log'!$B$2:$B$1001,$A119)=0,"",_xlfn.MAXIFS('Conversation log'!$A$2:$A$1001,'Conversation log'!$B$2:$B$1001,$A119)))</f>
        <v>46240</v>
      </c>
      <c r="X119" s="14"/>
    </row>
    <row r="120" customFormat="false" ht="15" hidden="false" customHeight="false" outlineLevel="0" collapsed="false">
      <c r="A120" s="14" t="s">
        <v>332</v>
      </c>
      <c r="B120" s="14" t="s">
        <v>333</v>
      </c>
      <c r="C120" s="15" t="str">
        <f aca="false">IF($J120="","",IF(AND($V120&lt;&gt;"",$V120&lt;AsOf),"Left",IF($V120&lt;&gt;"","Leaving",IF(AND($U120&lt;&gt;"",$U120&gt;=AsOf),"Unavailable",IF($T120&lt;&gt;"",$T120,IF(VALUE(LEFT($D120,1))&gt;=3,"Live","Onboarding"))))))</f>
        <v>Left</v>
      </c>
      <c r="D120" s="15" t="str">
        <f aca="false">IF($J120="","",IF($S120&lt;&gt;"","5. Veteran",IF($R120&lt;&gt;"",IF($K120&gt;=DayVetReview,"4. Veteran review due","3. Newcomer"),IF($O120&lt;&gt;"","2. Shadowing","1. Training"))))</f>
        <v>3. Newcomer</v>
      </c>
      <c r="E120" s="15" t="str">
        <f aca="false">IF(OR($J120="",$C120="Left",$C120="Leaving"),"",IF(AND($O120="",$K120&gt;DayAbandon),"Gate: training not done by day "&amp;DayAbandon,IF(AND($N120="",$K120&gt;DayTools),"Behind: tools not set up (day "&amp;DayTools&amp;")",IF(AND($O120="",$K120&gt;DayTraining),"Behind: training (day "&amp;DayTraining&amp;")",IF(AND($Q120="",$K120&gt;DayShadowing),"Behind: shadowing (day "&amp;DayShadowing&amp;")",IF(AND($R120="",$K120&gt;DayLive),"Behind: not live yet (day "&amp;DayLive&amp;")",IF(AND(LEFT($D120,1)="3",IF($W120="",TRUE(),AsOf-$W120&gt;NewcomerGap)),"Newcomer: no 1:1 in "&amp;NewcomerGap&amp;"+ days","")))))))</f>
        <v/>
      </c>
      <c r="F120" s="14" t="s">
        <v>81</v>
      </c>
      <c r="G120" s="14" t="s">
        <v>72</v>
      </c>
      <c r="H120" s="14" t="s">
        <v>111</v>
      </c>
      <c r="I120" s="14" t="s">
        <v>84</v>
      </c>
      <c r="J120" s="16" t="n">
        <v>46006</v>
      </c>
      <c r="K120" s="15" t="n">
        <f aca="false">IF($J120="","",IF($V120&lt;&gt;"",MIN($V120,AsOf),AsOf)-$J120)</f>
        <v>51</v>
      </c>
      <c r="L120" s="14" t="n">
        <v>20</v>
      </c>
      <c r="M120" s="14" t="s">
        <v>68</v>
      </c>
      <c r="N120" s="16" t="n">
        <v>46008</v>
      </c>
      <c r="O120" s="16" t="n">
        <v>46031</v>
      </c>
      <c r="P120" s="17" t="n">
        <v>0.92</v>
      </c>
      <c r="Q120" s="16" t="n">
        <v>46039</v>
      </c>
      <c r="R120" s="16" t="n">
        <v>46043</v>
      </c>
      <c r="S120" s="16"/>
      <c r="T120" s="14"/>
      <c r="U120" s="16"/>
      <c r="V120" s="18" t="n">
        <f aca="false">IF($A120="","",IFERROR(IF(INDEX(Leavers!$E$2:$E$301,MATCH($A120,Leavers!$A$2:$A$301,0))="","",INDEX(Leavers!$E$2:$E$301,MATCH($A120,Leavers!$A$2:$A$301,0))),""))</f>
        <v>46057</v>
      </c>
      <c r="W120" s="18" t="str">
        <f aca="false">IF($A120="","",IF(COUNTIF('Conversation log'!$B$2:$B$1001,$A120)=0,"",_xlfn.MAXIFS('Conversation log'!$A$2:$A$1001,'Conversation log'!$B$2:$B$1001,$A120)))</f>
        <v/>
      </c>
      <c r="X120" s="14"/>
    </row>
    <row r="121" customFormat="false" ht="15" hidden="false" customHeight="false" outlineLevel="0" collapsed="false">
      <c r="A121" s="14" t="s">
        <v>334</v>
      </c>
      <c r="B121" s="14" t="s">
        <v>335</v>
      </c>
      <c r="C121" s="15" t="str">
        <f aca="false">IF($J121="","",IF(AND($V121&lt;&gt;"",$V121&lt;AsOf),"Left",IF($V121&lt;&gt;"","Leaving",IF(AND($U121&lt;&gt;"",$U121&gt;=AsOf),"Unavailable",IF($T121&lt;&gt;"",$T121,IF(VALUE(LEFT($D121,1))&gt;=3,"Live","Onboarding"))))))</f>
        <v>Live</v>
      </c>
      <c r="D121" s="15" t="str">
        <f aca="false">IF($J121="","",IF($S121&lt;&gt;"","5. Veteran",IF($R121&lt;&gt;"",IF($K121&gt;=DayVetReview,"4. Veteran review due","3. Newcomer"),IF($O121&lt;&gt;"","2. Shadowing","1. Training"))))</f>
        <v>5. Veteran</v>
      </c>
      <c r="E121" s="15" t="str">
        <f aca="false">IF(OR($J121="",$C121="Left",$C121="Leaving"),"",IF(AND($O121="",$K121&gt;DayAbandon),"Gate: training not done by day "&amp;DayAbandon,IF(AND($N121="",$K121&gt;DayTools),"Behind: tools not set up (day "&amp;DayTools&amp;")",IF(AND($O121="",$K121&gt;DayTraining),"Behind: training (day "&amp;DayTraining&amp;")",IF(AND($Q121="",$K121&gt;DayShadowing),"Behind: shadowing (day "&amp;DayShadowing&amp;")",IF(AND($R121="",$K121&gt;DayLive),"Behind: not live yet (day "&amp;DayLive&amp;")",IF(AND(LEFT($D121,1)="3",IF($W121="",TRUE(),AsOf-$W121&gt;NewcomerGap)),"Newcomer: no 1:1 in "&amp;NewcomerGap&amp;"+ days","")))))))</f>
        <v/>
      </c>
      <c r="F121" s="14" t="s">
        <v>99</v>
      </c>
      <c r="G121" s="14" t="s">
        <v>72</v>
      </c>
      <c r="H121" s="14" t="s">
        <v>108</v>
      </c>
      <c r="I121" s="14" t="s">
        <v>101</v>
      </c>
      <c r="J121" s="16" t="n">
        <v>46015</v>
      </c>
      <c r="K121" s="15" t="n">
        <f aca="false">IF($J121="","",IF($V121&lt;&gt;"",MIN($V121,AsOf),AsOf)-$J121)</f>
        <v>280</v>
      </c>
      <c r="L121" s="14" t="n">
        <v>20</v>
      </c>
      <c r="M121" s="14" t="s">
        <v>85</v>
      </c>
      <c r="N121" s="16" t="n">
        <v>46028</v>
      </c>
      <c r="O121" s="16" t="n">
        <v>46037</v>
      </c>
      <c r="P121" s="17" t="n">
        <v>0.82</v>
      </c>
      <c r="Q121" s="16" t="n">
        <v>46053</v>
      </c>
      <c r="R121" s="16" t="n">
        <v>46058</v>
      </c>
      <c r="S121" s="16" t="n">
        <v>46126</v>
      </c>
      <c r="T121" s="14"/>
      <c r="U121" s="16"/>
      <c r="V121" s="18" t="str">
        <f aca="false">IF($A121="","",IFERROR(IF(INDEX(Leavers!$E$2:$E$301,MATCH($A121,Leavers!$A$2:$A$301,0))="","",INDEX(Leavers!$E$2:$E$301,MATCH($A121,Leavers!$A$2:$A$301,0))),""))</f>
        <v/>
      </c>
      <c r="W121" s="18" t="n">
        <f aca="false">IF($A121="","",IF(COUNTIF('Conversation log'!$B$2:$B$1001,$A121)=0,"",_xlfn.MAXIFS('Conversation log'!$A$2:$A$1001,'Conversation log'!$B$2:$B$1001,$A121)))</f>
        <v>46294</v>
      </c>
      <c r="X121" s="14"/>
    </row>
    <row r="122" customFormat="false" ht="15" hidden="false" customHeight="false" outlineLevel="0" collapsed="false">
      <c r="A122" s="14" t="s">
        <v>336</v>
      </c>
      <c r="B122" s="14" t="s">
        <v>337</v>
      </c>
      <c r="C122" s="15" t="str">
        <f aca="false">IF($J122="","",IF(AND($V122&lt;&gt;"",$V122&lt;AsOf),"Left",IF($V122&lt;&gt;"","Leaving",IF(AND($U122&lt;&gt;"",$U122&gt;=AsOf),"Unavailable",IF($T122&lt;&gt;"",$T122,IF(VALUE(LEFT($D122,1))&gt;=3,"Live","Onboarding"))))))</f>
        <v>Live</v>
      </c>
      <c r="D122" s="15" t="str">
        <f aca="false">IF($J122="","",IF($S122&lt;&gt;"","5. Veteran",IF($R122&lt;&gt;"",IF($K122&gt;=DayVetReview,"4. Veteran review due","3. Newcomer"),IF($O122&lt;&gt;"","2. Shadowing","1. Training"))))</f>
        <v>5. Veteran</v>
      </c>
      <c r="E122" s="15" t="str">
        <f aca="false">IF(OR($J122="",$C122="Left",$C122="Leaving"),"",IF(AND($O122="",$K122&gt;DayAbandon),"Gate: training not done by day "&amp;DayAbandon,IF(AND($N122="",$K122&gt;DayTools),"Behind: tools not set up (day "&amp;DayTools&amp;")",IF(AND($O122="",$K122&gt;DayTraining),"Behind: training (day "&amp;DayTraining&amp;")",IF(AND($Q122="",$K122&gt;DayShadowing),"Behind: shadowing (day "&amp;DayShadowing&amp;")",IF(AND($R122="",$K122&gt;DayLive),"Behind: not live yet (day "&amp;DayLive&amp;")",IF(AND(LEFT($D122,1)="3",IF($W122="",TRUE(),AsOf-$W122&gt;NewcomerGap)),"Newcomer: no 1:1 in "&amp;NewcomerGap&amp;"+ days","")))))))</f>
        <v/>
      </c>
      <c r="F122" s="14" t="s">
        <v>99</v>
      </c>
      <c r="G122" s="14" t="s">
        <v>72</v>
      </c>
      <c r="H122" s="14" t="s">
        <v>92</v>
      </c>
      <c r="I122" s="14" t="s">
        <v>101</v>
      </c>
      <c r="J122" s="16" t="n">
        <v>46016</v>
      </c>
      <c r="K122" s="15" t="n">
        <f aca="false">IF($J122="","",IF($V122&lt;&gt;"",MIN($V122,AsOf),AsOf)-$J122)</f>
        <v>279</v>
      </c>
      <c r="L122" s="14" t="n">
        <v>20</v>
      </c>
      <c r="M122" s="14" t="s">
        <v>78</v>
      </c>
      <c r="N122" s="16" t="n">
        <v>46025</v>
      </c>
      <c r="O122" s="16" t="n">
        <v>46038</v>
      </c>
      <c r="P122" s="17" t="n">
        <v>0.89</v>
      </c>
      <c r="Q122" s="16" t="n">
        <v>46051</v>
      </c>
      <c r="R122" s="16" t="n">
        <v>46055</v>
      </c>
      <c r="S122" s="16" t="n">
        <v>46106</v>
      </c>
      <c r="T122" s="14"/>
      <c r="U122" s="16"/>
      <c r="V122" s="18" t="str">
        <f aca="false">IF($A122="","",IFERROR(IF(INDEX(Leavers!$E$2:$E$301,MATCH($A122,Leavers!$A$2:$A$301,0))="","",INDEX(Leavers!$E$2:$E$301,MATCH($A122,Leavers!$A$2:$A$301,0))),""))</f>
        <v/>
      </c>
      <c r="W122" s="18" t="n">
        <f aca="false">IF($A122="","",IF(COUNTIF('Conversation log'!$B$2:$B$1001,$A122)=0,"",_xlfn.MAXIFS('Conversation log'!$A$2:$A$1001,'Conversation log'!$B$2:$B$1001,$A122)))</f>
        <v>46265</v>
      </c>
      <c r="X122" s="14"/>
    </row>
    <row r="123" customFormat="false" ht="15" hidden="false" customHeight="false" outlineLevel="0" collapsed="false">
      <c r="A123" s="14" t="s">
        <v>338</v>
      </c>
      <c r="B123" s="14" t="s">
        <v>339</v>
      </c>
      <c r="C123" s="15" t="str">
        <f aca="false">IF($J123="","",IF(AND($V123&lt;&gt;"",$V123&lt;AsOf),"Left",IF($V123&lt;&gt;"","Leaving",IF(AND($U123&lt;&gt;"",$U123&gt;=AsOf),"Unavailable",IF($T123&lt;&gt;"",$T123,IF(VALUE(LEFT($D123,1))&gt;=3,"Live","Onboarding"))))))</f>
        <v>Left</v>
      </c>
      <c r="D123" s="15" t="str">
        <f aca="false">IF($J123="","",IF($S123&lt;&gt;"","5. Veteran",IF($R123&lt;&gt;"",IF($K123&gt;=DayVetReview,"4. Veteran review due","3. Newcomer"),IF($O123&lt;&gt;"","2. Shadowing","1. Training"))))</f>
        <v>5. Veteran</v>
      </c>
      <c r="E123" s="15" t="str">
        <f aca="false">IF(OR($J123="",$C123="Left",$C123="Leaving"),"",IF(AND($O123="",$K123&gt;DayAbandon),"Gate: training not done by day "&amp;DayAbandon,IF(AND($N123="",$K123&gt;DayTools),"Behind: tools not set up (day "&amp;DayTools&amp;")",IF(AND($O123="",$K123&gt;DayTraining),"Behind: training (day "&amp;DayTraining&amp;")",IF(AND($Q123="",$K123&gt;DayShadowing),"Behind: shadowing (day "&amp;DayShadowing&amp;")",IF(AND($R123="",$K123&gt;DayLive),"Behind: not live yet (day "&amp;DayLive&amp;")",IF(AND(LEFT($D123,1)="3",IF($W123="",TRUE(),AsOf-$W123&gt;NewcomerGap)),"Newcomer: no 1:1 in "&amp;NewcomerGap&amp;"+ days","")))))))</f>
        <v/>
      </c>
      <c r="F123" s="14" t="s">
        <v>71</v>
      </c>
      <c r="G123" s="14" t="s">
        <v>72</v>
      </c>
      <c r="H123" s="14" t="s">
        <v>92</v>
      </c>
      <c r="I123" s="14" t="s">
        <v>74</v>
      </c>
      <c r="J123" s="16" t="n">
        <v>46027</v>
      </c>
      <c r="K123" s="15" t="n">
        <f aca="false">IF($J123="","",IF($V123&lt;&gt;"",MIN($V123,AsOf),AsOf)-$J123)</f>
        <v>175</v>
      </c>
      <c r="L123" s="14" t="n">
        <v>20</v>
      </c>
      <c r="M123" s="14" t="s">
        <v>78</v>
      </c>
      <c r="N123" s="16" t="n">
        <v>46032</v>
      </c>
      <c r="O123" s="16" t="n">
        <v>46042</v>
      </c>
      <c r="P123" s="17" t="n">
        <v>0.91</v>
      </c>
      <c r="Q123" s="16" t="n">
        <v>46060</v>
      </c>
      <c r="R123" s="16" t="n">
        <v>46064</v>
      </c>
      <c r="S123" s="16" t="n">
        <v>46119</v>
      </c>
      <c r="T123" s="14"/>
      <c r="U123" s="16"/>
      <c r="V123" s="18" t="n">
        <f aca="false">IF($A123="","",IFERROR(IF(INDEX(Leavers!$E$2:$E$301,MATCH($A123,Leavers!$A$2:$A$301,0))="","",INDEX(Leavers!$E$2:$E$301,MATCH($A123,Leavers!$A$2:$A$301,0))),""))</f>
        <v>46202</v>
      </c>
      <c r="W123" s="18" t="str">
        <f aca="false">IF($A123="","",IF(COUNTIF('Conversation log'!$B$2:$B$1001,$A123)=0,"",_xlfn.MAXIFS('Conversation log'!$A$2:$A$1001,'Conversation log'!$B$2:$B$1001,$A123)))</f>
        <v/>
      </c>
      <c r="X123" s="14"/>
    </row>
    <row r="124" customFormat="false" ht="15" hidden="false" customHeight="false" outlineLevel="0" collapsed="false">
      <c r="A124" s="14" t="s">
        <v>340</v>
      </c>
      <c r="B124" s="14" t="s">
        <v>341</v>
      </c>
      <c r="C124" s="15" t="str">
        <f aca="false">IF($J124="","",IF(AND($V124&lt;&gt;"",$V124&lt;AsOf),"Left",IF($V124&lt;&gt;"","Leaving",IF(AND($U124&lt;&gt;"",$U124&gt;=AsOf),"Unavailable",IF($T124&lt;&gt;"",$T124,IF(VALUE(LEFT($D124,1))&gt;=3,"Live","Onboarding"))))))</f>
        <v>Left</v>
      </c>
      <c r="D124" s="15" t="str">
        <f aca="false">IF($J124="","",IF($S124&lt;&gt;"","5. Veteran",IF($R124&lt;&gt;"",IF($K124&gt;=DayVetReview,"4. Veteran review due","3. Newcomer"),IF($O124&lt;&gt;"","2. Shadowing","1. Training"))))</f>
        <v>5. Veteran</v>
      </c>
      <c r="E124" s="15" t="str">
        <f aca="false">IF(OR($J124="",$C124="Left",$C124="Leaving"),"",IF(AND($O124="",$K124&gt;DayAbandon),"Gate: training not done by day "&amp;DayAbandon,IF(AND($N124="",$K124&gt;DayTools),"Behind: tools not set up (day "&amp;DayTools&amp;")",IF(AND($O124="",$K124&gt;DayTraining),"Behind: training (day "&amp;DayTraining&amp;")",IF(AND($Q124="",$K124&gt;DayShadowing),"Behind: shadowing (day "&amp;DayShadowing&amp;")",IF(AND($R124="",$K124&gt;DayLive),"Behind: not live yet (day "&amp;DayLive&amp;")",IF(AND(LEFT($D124,1)="3",IF($W124="",TRUE(),AsOf-$W124&gt;NewcomerGap)),"Newcomer: no 1:1 in "&amp;NewcomerGap&amp;"+ days","")))))))</f>
        <v/>
      </c>
      <c r="F124" s="14" t="s">
        <v>81</v>
      </c>
      <c r="G124" s="14" t="s">
        <v>72</v>
      </c>
      <c r="H124" s="14" t="s">
        <v>77</v>
      </c>
      <c r="I124" s="14" t="s">
        <v>84</v>
      </c>
      <c r="J124" s="16" t="n">
        <v>46031</v>
      </c>
      <c r="K124" s="15" t="n">
        <f aca="false">IF($J124="","",IF($V124&lt;&gt;"",MIN($V124,AsOf),AsOf)-$J124)</f>
        <v>185</v>
      </c>
      <c r="L124" s="14" t="n">
        <v>20</v>
      </c>
      <c r="M124" s="14" t="s">
        <v>68</v>
      </c>
      <c r="N124" s="16" t="n">
        <v>46038</v>
      </c>
      <c r="O124" s="16" t="n">
        <v>46048</v>
      </c>
      <c r="P124" s="17" t="n">
        <v>0.97</v>
      </c>
      <c r="Q124" s="16" t="n">
        <v>46074</v>
      </c>
      <c r="R124" s="16" t="n">
        <v>46078</v>
      </c>
      <c r="S124" s="16" t="n">
        <v>46121</v>
      </c>
      <c r="T124" s="14"/>
      <c r="U124" s="16"/>
      <c r="V124" s="18" t="n">
        <f aca="false">IF($A124="","",IFERROR(IF(INDEX(Leavers!$E$2:$E$301,MATCH($A124,Leavers!$A$2:$A$301,0))="","",INDEX(Leavers!$E$2:$E$301,MATCH($A124,Leavers!$A$2:$A$301,0))),""))</f>
        <v>46216</v>
      </c>
      <c r="W124" s="18" t="n">
        <f aca="false">IF($A124="","",IF(COUNTIF('Conversation log'!$B$2:$B$1001,$A124)=0,"",_xlfn.MAXIFS('Conversation log'!$A$2:$A$1001,'Conversation log'!$B$2:$B$1001,$A124)))</f>
        <v>46206</v>
      </c>
      <c r="X124" s="14"/>
    </row>
    <row r="125" customFormat="false" ht="15" hidden="false" customHeight="false" outlineLevel="0" collapsed="false">
      <c r="A125" s="14" t="s">
        <v>342</v>
      </c>
      <c r="B125" s="14" t="s">
        <v>343</v>
      </c>
      <c r="C125" s="15" t="str">
        <f aca="false">IF($J125="","",IF(AND($V125&lt;&gt;"",$V125&lt;AsOf),"Left",IF($V125&lt;&gt;"","Leaving",IF(AND($U125&lt;&gt;"",$U125&gt;=AsOf),"Unavailable",IF($T125&lt;&gt;"",$T125,IF(VALUE(LEFT($D125,1))&gt;=3,"Live","Onboarding"))))))</f>
        <v>Live</v>
      </c>
      <c r="D125" s="15" t="str">
        <f aca="false">IF($J125="","",IF($S125&lt;&gt;"","5. Veteran",IF($R125&lt;&gt;"",IF($K125&gt;=DayVetReview,"4. Veteran review due","3. Newcomer"),IF($O125&lt;&gt;"","2. Shadowing","1. Training"))))</f>
        <v>5. Veteran</v>
      </c>
      <c r="E125" s="15" t="str">
        <f aca="false">IF(OR($J125="",$C125="Left",$C125="Leaving"),"",IF(AND($O125="",$K125&gt;DayAbandon),"Gate: training not done by day "&amp;DayAbandon,IF(AND($N125="",$K125&gt;DayTools),"Behind: tools not set up (day "&amp;DayTools&amp;")",IF(AND($O125="",$K125&gt;DayTraining),"Behind: training (day "&amp;DayTraining&amp;")",IF(AND($Q125="",$K125&gt;DayShadowing),"Behind: shadowing (day "&amp;DayShadowing&amp;")",IF(AND($R125="",$K125&gt;DayLive),"Behind: not live yet (day "&amp;DayLive&amp;")",IF(AND(LEFT($D125,1)="3",IF($W125="",TRUE(),AsOf-$W125&gt;NewcomerGap)),"Newcomer: no 1:1 in "&amp;NewcomerGap&amp;"+ days","")))))))</f>
        <v/>
      </c>
      <c r="F125" s="14" t="s">
        <v>71</v>
      </c>
      <c r="G125" s="14" t="s">
        <v>72</v>
      </c>
      <c r="H125" s="14" t="s">
        <v>83</v>
      </c>
      <c r="I125" s="14" t="s">
        <v>74</v>
      </c>
      <c r="J125" s="16" t="n">
        <v>46048</v>
      </c>
      <c r="K125" s="15" t="n">
        <f aca="false">IF($J125="","",IF($V125&lt;&gt;"",MIN($V125,AsOf),AsOf)-$J125)</f>
        <v>247</v>
      </c>
      <c r="L125" s="14" t="n">
        <v>20</v>
      </c>
      <c r="M125" s="14" t="s">
        <v>85</v>
      </c>
      <c r="N125" s="16" t="n">
        <v>46063</v>
      </c>
      <c r="O125" s="16" t="n">
        <v>46074</v>
      </c>
      <c r="P125" s="17" t="n">
        <v>0.83</v>
      </c>
      <c r="Q125" s="16" t="n">
        <v>46086</v>
      </c>
      <c r="R125" s="16" t="n">
        <v>46090</v>
      </c>
      <c r="S125" s="16" t="n">
        <v>46132</v>
      </c>
      <c r="T125" s="14"/>
      <c r="U125" s="16"/>
      <c r="V125" s="18" t="str">
        <f aca="false">IF($A125="","",IFERROR(IF(INDEX(Leavers!$E$2:$E$301,MATCH($A125,Leavers!$A$2:$A$301,0))="","",INDEX(Leavers!$E$2:$E$301,MATCH($A125,Leavers!$A$2:$A$301,0))),""))</f>
        <v/>
      </c>
      <c r="W125" s="18" t="n">
        <f aca="false">IF($A125="","",IF(COUNTIF('Conversation log'!$B$2:$B$1001,$A125)=0,"",_xlfn.MAXIFS('Conversation log'!$A$2:$A$1001,'Conversation log'!$B$2:$B$1001,$A125)))</f>
        <v>46292</v>
      </c>
      <c r="X125" s="14"/>
    </row>
    <row r="126" customFormat="false" ht="15" hidden="false" customHeight="false" outlineLevel="0" collapsed="false">
      <c r="A126" s="14" t="s">
        <v>344</v>
      </c>
      <c r="B126" s="14" t="s">
        <v>345</v>
      </c>
      <c r="C126" s="15" t="str">
        <f aca="false">IF($J126="","",IF(AND($V126&lt;&gt;"",$V126&lt;AsOf),"Left",IF($V126&lt;&gt;"","Leaving",IF(AND($U126&lt;&gt;"",$U126&gt;=AsOf),"Unavailable",IF($T126&lt;&gt;"",$T126,IF(VALUE(LEFT($D126,1))&gt;=3,"Live","Onboarding"))))))</f>
        <v>Live</v>
      </c>
      <c r="D126" s="15" t="str">
        <f aca="false">IF($J126="","",IF($S126&lt;&gt;"","5. Veteran",IF($R126&lt;&gt;"",IF($K126&gt;=DayVetReview,"4. Veteran review due","3. Newcomer"),IF($O126&lt;&gt;"","2. Shadowing","1. Training"))))</f>
        <v>5. Veteran</v>
      </c>
      <c r="E126" s="15" t="str">
        <f aca="false">IF(OR($J126="",$C126="Left",$C126="Leaving"),"",IF(AND($O126="",$K126&gt;DayAbandon),"Gate: training not done by day "&amp;DayAbandon,IF(AND($N126="",$K126&gt;DayTools),"Behind: tools not set up (day "&amp;DayTools&amp;")",IF(AND($O126="",$K126&gt;DayTraining),"Behind: training (day "&amp;DayTraining&amp;")",IF(AND($Q126="",$K126&gt;DayShadowing),"Behind: shadowing (day "&amp;DayShadowing&amp;")",IF(AND($R126="",$K126&gt;DayLive),"Behind: not live yet (day "&amp;DayLive&amp;")",IF(AND(LEFT($D126,1)="3",IF($W126="",TRUE(),AsOf-$W126&gt;NewcomerGap)),"Newcomer: no 1:1 in "&amp;NewcomerGap&amp;"+ days","")))))))</f>
        <v/>
      </c>
      <c r="F126" s="14" t="s">
        <v>99</v>
      </c>
      <c r="G126" s="14" t="s">
        <v>72</v>
      </c>
      <c r="H126" s="14" t="s">
        <v>141</v>
      </c>
      <c r="I126" s="14" t="s">
        <v>101</v>
      </c>
      <c r="J126" s="16" t="n">
        <v>46066</v>
      </c>
      <c r="K126" s="15" t="n">
        <f aca="false">IF($J126="","",IF($V126&lt;&gt;"",MIN($V126,AsOf),AsOf)-$J126)</f>
        <v>229</v>
      </c>
      <c r="L126" s="14" t="n">
        <v>15</v>
      </c>
      <c r="M126" s="14" t="s">
        <v>68</v>
      </c>
      <c r="N126" s="16" t="n">
        <v>46068</v>
      </c>
      <c r="O126" s="16" t="n">
        <v>46088</v>
      </c>
      <c r="P126" s="17" t="n">
        <v>0.91</v>
      </c>
      <c r="Q126" s="16" t="n">
        <v>46104</v>
      </c>
      <c r="R126" s="16" t="n">
        <v>46109</v>
      </c>
      <c r="S126" s="16" t="n">
        <v>46152</v>
      </c>
      <c r="T126" s="14"/>
      <c r="U126" s="16"/>
      <c r="V126" s="18" t="str">
        <f aca="false">IF($A126="","",IFERROR(IF(INDEX(Leavers!$E$2:$E$301,MATCH($A126,Leavers!$A$2:$A$301,0))="","",INDEX(Leavers!$E$2:$E$301,MATCH($A126,Leavers!$A$2:$A$301,0))),""))</f>
        <v/>
      </c>
      <c r="W126" s="18" t="n">
        <f aca="false">IF($A126="","",IF(COUNTIF('Conversation log'!$B$2:$B$1001,$A126)=0,"",_xlfn.MAXIFS('Conversation log'!$A$2:$A$1001,'Conversation log'!$B$2:$B$1001,$A126)))</f>
        <v>46294</v>
      </c>
      <c r="X126" s="14"/>
    </row>
    <row r="127" customFormat="false" ht="15" hidden="false" customHeight="false" outlineLevel="0" collapsed="false">
      <c r="A127" s="14" t="s">
        <v>346</v>
      </c>
      <c r="B127" s="14" t="s">
        <v>347</v>
      </c>
      <c r="C127" s="15" t="str">
        <f aca="false">IF($J127="","",IF(AND($V127&lt;&gt;"",$V127&lt;AsOf),"Left",IF($V127&lt;&gt;"","Leaving",IF(AND($U127&lt;&gt;"",$U127&gt;=AsOf),"Unavailable",IF($T127&lt;&gt;"",$T127,IF(VALUE(LEFT($D127,1))&gt;=3,"Live","Onboarding"))))))</f>
        <v>Left</v>
      </c>
      <c r="D127" s="15" t="str">
        <f aca="false">IF($J127="","",IF($S127&lt;&gt;"","5. Veteran",IF($R127&lt;&gt;"",IF($K127&gt;=DayVetReview,"4. Veteran review due","3. Newcomer"),IF($O127&lt;&gt;"","2. Shadowing","1. Training"))))</f>
        <v>5. Veteran</v>
      </c>
      <c r="E127" s="15" t="str">
        <f aca="false">IF(OR($J127="",$C127="Left",$C127="Leaving"),"",IF(AND($O127="",$K127&gt;DayAbandon),"Gate: training not done by day "&amp;DayAbandon,IF(AND($N127="",$K127&gt;DayTools),"Behind: tools not set up (day "&amp;DayTools&amp;")",IF(AND($O127="",$K127&gt;DayTraining),"Behind: training (day "&amp;DayTraining&amp;")",IF(AND($Q127="",$K127&gt;DayShadowing),"Behind: shadowing (day "&amp;DayShadowing&amp;")",IF(AND($R127="",$K127&gt;DayLive),"Behind: not live yet (day "&amp;DayLive&amp;")",IF(AND(LEFT($D127,1)="3",IF($W127="",TRUE(),AsOf-$W127&gt;NewcomerGap)),"Newcomer: no 1:1 in "&amp;NewcomerGap&amp;"+ days","")))))))</f>
        <v/>
      </c>
      <c r="F127" s="14" t="s">
        <v>95</v>
      </c>
      <c r="G127" s="14" t="s">
        <v>72</v>
      </c>
      <c r="H127" s="14" t="s">
        <v>251</v>
      </c>
      <c r="I127" s="14" t="s">
        <v>63</v>
      </c>
      <c r="J127" s="16" t="n">
        <v>46070</v>
      </c>
      <c r="K127" s="15" t="n">
        <f aca="false">IF($J127="","",IF($V127&lt;&gt;"",MIN($V127,AsOf),AsOf)-$J127)</f>
        <v>91</v>
      </c>
      <c r="L127" s="14" t="n">
        <v>20</v>
      </c>
      <c r="M127" s="14" t="s">
        <v>85</v>
      </c>
      <c r="N127" s="16" t="n">
        <v>46074</v>
      </c>
      <c r="O127" s="16" t="n">
        <v>46090</v>
      </c>
      <c r="P127" s="17" t="n">
        <v>0.75</v>
      </c>
      <c r="Q127" s="16" t="n">
        <v>46110</v>
      </c>
      <c r="R127" s="16" t="n">
        <v>46113</v>
      </c>
      <c r="S127" s="16" t="n">
        <v>46160</v>
      </c>
      <c r="T127" s="14"/>
      <c r="U127" s="16"/>
      <c r="V127" s="18" t="n">
        <f aca="false">IF($A127="","",IFERROR(IF(INDEX(Leavers!$E$2:$E$301,MATCH($A127,Leavers!$A$2:$A$301,0))="","",INDEX(Leavers!$E$2:$E$301,MATCH($A127,Leavers!$A$2:$A$301,0))),""))</f>
        <v>46161</v>
      </c>
      <c r="W127" s="18" t="str">
        <f aca="false">IF($A127="","",IF(COUNTIF('Conversation log'!$B$2:$B$1001,$A127)=0,"",_xlfn.MAXIFS('Conversation log'!$A$2:$A$1001,'Conversation log'!$B$2:$B$1001,$A127)))</f>
        <v/>
      </c>
      <c r="X127" s="14"/>
    </row>
    <row r="128" customFormat="false" ht="15" hidden="false" customHeight="false" outlineLevel="0" collapsed="false">
      <c r="A128" s="14" t="s">
        <v>348</v>
      </c>
      <c r="B128" s="14" t="s">
        <v>349</v>
      </c>
      <c r="C128" s="15" t="str">
        <f aca="false">IF($J128="","",IF(AND($V128&lt;&gt;"",$V128&lt;AsOf),"Left",IF($V128&lt;&gt;"","Leaving",IF(AND($U128&lt;&gt;"",$U128&gt;=AsOf),"Unavailable",IF($T128&lt;&gt;"",$T128,IF(VALUE(LEFT($D128,1))&gt;=3,"Live","Onboarding"))))))</f>
        <v>Left</v>
      </c>
      <c r="D128" s="15" t="str">
        <f aca="false">IF($J128="","",IF($S128&lt;&gt;"","5. Veteran",IF($R128&lt;&gt;"",IF($K128&gt;=DayVetReview,"4. Veteran review due","3. Newcomer"),IF($O128&lt;&gt;"","2. Shadowing","1. Training"))))</f>
        <v>5. Veteran</v>
      </c>
      <c r="E128" s="15" t="str">
        <f aca="false">IF(OR($J128="",$C128="Left",$C128="Leaving"),"",IF(AND($O128="",$K128&gt;DayAbandon),"Gate: training not done by day "&amp;DayAbandon,IF(AND($N128="",$K128&gt;DayTools),"Behind: tools not set up (day "&amp;DayTools&amp;")",IF(AND($O128="",$K128&gt;DayTraining),"Behind: training (day "&amp;DayTraining&amp;")",IF(AND($Q128="",$K128&gt;DayShadowing),"Behind: shadowing (day "&amp;DayShadowing&amp;")",IF(AND($R128="",$K128&gt;DayLive),"Behind: not live yet (day "&amp;DayLive&amp;")",IF(AND(LEFT($D128,1)="3",IF($W128="",TRUE(),AsOf-$W128&gt;NewcomerGap)),"Newcomer: no 1:1 in "&amp;NewcomerGap&amp;"+ days","")))))))</f>
        <v/>
      </c>
      <c r="F128" s="14" t="s">
        <v>81</v>
      </c>
      <c r="G128" s="14" t="s">
        <v>72</v>
      </c>
      <c r="H128" s="14" t="s">
        <v>111</v>
      </c>
      <c r="I128" s="14" t="s">
        <v>84</v>
      </c>
      <c r="J128" s="16" t="n">
        <v>46072</v>
      </c>
      <c r="K128" s="15" t="n">
        <f aca="false">IF($J128="","",IF($V128&lt;&gt;"",MIN($V128,AsOf),AsOf)-$J128)</f>
        <v>182</v>
      </c>
      <c r="L128" s="14" t="n">
        <v>20</v>
      </c>
      <c r="M128" s="14" t="s">
        <v>68</v>
      </c>
      <c r="N128" s="16" t="n">
        <v>46078</v>
      </c>
      <c r="O128" s="16" t="n">
        <v>46088</v>
      </c>
      <c r="P128" s="17" t="n">
        <v>0.9</v>
      </c>
      <c r="Q128" s="16" t="n">
        <v>46112</v>
      </c>
      <c r="R128" s="16" t="n">
        <v>46114</v>
      </c>
      <c r="S128" s="16" t="n">
        <v>46161</v>
      </c>
      <c r="T128" s="14"/>
      <c r="U128" s="16"/>
      <c r="V128" s="18" t="n">
        <f aca="false">IF($A128="","",IFERROR(IF(INDEX(Leavers!$E$2:$E$301,MATCH($A128,Leavers!$A$2:$A$301,0))="","",INDEX(Leavers!$E$2:$E$301,MATCH($A128,Leavers!$A$2:$A$301,0))),""))</f>
        <v>46254</v>
      </c>
      <c r="W128" s="18" t="n">
        <f aca="false">IF($A128="","",IF(COUNTIF('Conversation log'!$B$2:$B$1001,$A128)=0,"",_xlfn.MAXIFS('Conversation log'!$A$2:$A$1001,'Conversation log'!$B$2:$B$1001,$A128)))</f>
        <v>46250</v>
      </c>
      <c r="X128" s="14"/>
    </row>
    <row r="129" customFormat="false" ht="15" hidden="false" customHeight="false" outlineLevel="0" collapsed="false">
      <c r="A129" s="14" t="s">
        <v>350</v>
      </c>
      <c r="B129" s="14" t="s">
        <v>351</v>
      </c>
      <c r="C129" s="15" t="str">
        <f aca="false">IF($J129="","",IF(AND($V129&lt;&gt;"",$V129&lt;AsOf),"Left",IF($V129&lt;&gt;"","Leaving",IF(AND($U129&lt;&gt;"",$U129&gt;=AsOf),"Unavailable",IF($T129&lt;&gt;"",$T129,IF(VALUE(LEFT($D129,1))&gt;=3,"Live","Onboarding"))))))</f>
        <v>Leaving</v>
      </c>
      <c r="D129" s="15" t="str">
        <f aca="false">IF($J129="","",IF($S129&lt;&gt;"","5. Veteran",IF($R129&lt;&gt;"",IF($K129&gt;=DayVetReview,"4. Veteran review due","3. Newcomer"),IF($O129&lt;&gt;"","2. Shadowing","1. Training"))))</f>
        <v>5. Veteran</v>
      </c>
      <c r="E129" s="15" t="str">
        <f aca="false">IF(OR($J129="",$C129="Left",$C129="Leaving"),"",IF(AND($O129="",$K129&gt;DayAbandon),"Gate: training not done by day "&amp;DayAbandon,IF(AND($N129="",$K129&gt;DayTools),"Behind: tools not set up (day "&amp;DayTools&amp;")",IF(AND($O129="",$K129&gt;DayTraining),"Behind: training (day "&amp;DayTraining&amp;")",IF(AND($Q129="",$K129&gt;DayShadowing),"Behind: shadowing (day "&amp;DayShadowing&amp;")",IF(AND($R129="",$K129&gt;DayLive),"Behind: not live yet (day "&amp;DayLive&amp;")",IF(AND(LEFT($D129,1)="3",IF($W129="",TRUE(),AsOf-$W129&gt;NewcomerGap)),"Newcomer: no 1:1 in "&amp;NewcomerGap&amp;"+ days","")))))))</f>
        <v/>
      </c>
      <c r="F129" s="14" t="s">
        <v>99</v>
      </c>
      <c r="G129" s="14" t="s">
        <v>72</v>
      </c>
      <c r="H129" s="14" t="s">
        <v>77</v>
      </c>
      <c r="I129" s="14" t="s">
        <v>101</v>
      </c>
      <c r="J129" s="16" t="n">
        <v>46083</v>
      </c>
      <c r="K129" s="15" t="n">
        <f aca="false">IF($J129="","",IF($V129&lt;&gt;"",MIN($V129,AsOf),AsOf)-$J129)</f>
        <v>212</v>
      </c>
      <c r="L129" s="14" t="n">
        <v>30</v>
      </c>
      <c r="M129" s="14" t="s">
        <v>68</v>
      </c>
      <c r="N129" s="16" t="n">
        <v>46092</v>
      </c>
      <c r="O129" s="16" t="n">
        <v>46100</v>
      </c>
      <c r="P129" s="17" t="n">
        <v>0.94</v>
      </c>
      <c r="Q129" s="16" t="n">
        <v>46121</v>
      </c>
      <c r="R129" s="16" t="n">
        <v>46125</v>
      </c>
      <c r="S129" s="16" t="n">
        <v>46171</v>
      </c>
      <c r="T129" s="14" t="s">
        <v>352</v>
      </c>
      <c r="U129" s="16"/>
      <c r="V129" s="18" t="n">
        <f aca="false">IF($A129="","",IFERROR(IF(INDEX(Leavers!$E$2:$E$301,MATCH($A129,Leavers!$A$2:$A$301,0))="","",INDEX(Leavers!$E$2:$E$301,MATCH($A129,Leavers!$A$2:$A$301,0))),""))</f>
        <v>46304</v>
      </c>
      <c r="W129" s="18" t="n">
        <f aca="false">IF($A129="","",IF(COUNTIF('Conversation log'!$B$2:$B$1001,$A129)=0,"",_xlfn.MAXIFS('Conversation log'!$A$2:$A$1001,'Conversation log'!$B$2:$B$1001,$A129)))</f>
        <v>46290</v>
      </c>
      <c r="X129" s="14"/>
    </row>
    <row r="130" customFormat="false" ht="15" hidden="false" customHeight="false" outlineLevel="0" collapsed="false">
      <c r="A130" s="14" t="s">
        <v>353</v>
      </c>
      <c r="B130" s="14" t="s">
        <v>354</v>
      </c>
      <c r="C130" s="15" t="str">
        <f aca="false">IF($J130="","",IF(AND($V130&lt;&gt;"",$V130&lt;AsOf),"Left",IF($V130&lt;&gt;"","Leaving",IF(AND($U130&lt;&gt;"",$U130&gt;=AsOf),"Unavailable",IF($T130&lt;&gt;"",$T130,IF(VALUE(LEFT($D130,1))&gt;=3,"Live","Onboarding"))))))</f>
        <v>Live</v>
      </c>
      <c r="D130" s="15" t="str">
        <f aca="false">IF($J130="","",IF($S130&lt;&gt;"","5. Veteran",IF($R130&lt;&gt;"",IF($K130&gt;=DayVetReview,"4. Veteran review due","3. Newcomer"),IF($O130&lt;&gt;"","2. Shadowing","1. Training"))))</f>
        <v>5. Veteran</v>
      </c>
      <c r="E130" s="15" t="str">
        <f aca="false">IF(OR($J130="",$C130="Left",$C130="Leaving"),"",IF(AND($O130="",$K130&gt;DayAbandon),"Gate: training not done by day "&amp;DayAbandon,IF(AND($N130="",$K130&gt;DayTools),"Behind: tools not set up (day "&amp;DayTools&amp;")",IF(AND($O130="",$K130&gt;DayTraining),"Behind: training (day "&amp;DayTraining&amp;")",IF(AND($Q130="",$K130&gt;DayShadowing),"Behind: shadowing (day "&amp;DayShadowing&amp;")",IF(AND($R130="",$K130&gt;DayLive),"Behind: not live yet (day "&amp;DayLive&amp;")",IF(AND(LEFT($D130,1)="3",IF($W130="",TRUE(),AsOf-$W130&gt;NewcomerGap)),"Newcomer: no 1:1 in "&amp;NewcomerGap&amp;"+ days","")))))))</f>
        <v/>
      </c>
      <c r="F130" s="14" t="s">
        <v>81</v>
      </c>
      <c r="G130" s="14" t="s">
        <v>72</v>
      </c>
      <c r="H130" s="14" t="s">
        <v>73</v>
      </c>
      <c r="I130" s="14" t="s">
        <v>84</v>
      </c>
      <c r="J130" s="16" t="n">
        <v>46090</v>
      </c>
      <c r="K130" s="15" t="n">
        <f aca="false">IF($J130="","",IF($V130&lt;&gt;"",MIN($V130,AsOf),AsOf)-$J130)</f>
        <v>205</v>
      </c>
      <c r="L130" s="14" t="n">
        <v>10</v>
      </c>
      <c r="M130" s="14" t="s">
        <v>68</v>
      </c>
      <c r="N130" s="16" t="n">
        <v>46094</v>
      </c>
      <c r="O130" s="16" t="n">
        <v>46104</v>
      </c>
      <c r="P130" s="17" t="n">
        <v>0.91</v>
      </c>
      <c r="Q130" s="16" t="n">
        <v>46130</v>
      </c>
      <c r="R130" s="16" t="n">
        <v>46135</v>
      </c>
      <c r="S130" s="16" t="n">
        <v>46179</v>
      </c>
      <c r="T130" s="14"/>
      <c r="U130" s="16"/>
      <c r="V130" s="18" t="str">
        <f aca="false">IF($A130="","",IFERROR(IF(INDEX(Leavers!$E$2:$E$301,MATCH($A130,Leavers!$A$2:$A$301,0))="","",INDEX(Leavers!$E$2:$E$301,MATCH($A130,Leavers!$A$2:$A$301,0))),""))</f>
        <v/>
      </c>
      <c r="W130" s="18" t="n">
        <f aca="false">IF($A130="","",IF(COUNTIF('Conversation log'!$B$2:$B$1001,$A130)=0,"",_xlfn.MAXIFS('Conversation log'!$A$2:$A$1001,'Conversation log'!$B$2:$B$1001,$A130)))</f>
        <v>46288</v>
      </c>
      <c r="X130" s="14"/>
    </row>
    <row r="131" customFormat="false" ht="15" hidden="false" customHeight="false" outlineLevel="0" collapsed="false">
      <c r="A131" s="14" t="s">
        <v>355</v>
      </c>
      <c r="B131" s="14" t="s">
        <v>356</v>
      </c>
      <c r="C131" s="15" t="str">
        <f aca="false">IF($J131="","",IF(AND($V131&lt;&gt;"",$V131&lt;AsOf),"Left",IF($V131&lt;&gt;"","Leaving",IF(AND($U131&lt;&gt;"",$U131&gt;=AsOf),"Unavailable",IF($T131&lt;&gt;"",$T131,IF(VALUE(LEFT($D131,1))&gt;=3,"Live","Onboarding"))))))</f>
        <v>Live</v>
      </c>
      <c r="D131" s="15" t="str">
        <f aca="false">IF($J131="","",IF($S131&lt;&gt;"","5. Veteran",IF($R131&lt;&gt;"",IF($K131&gt;=DayVetReview,"4. Veteran review due","3. Newcomer"),IF($O131&lt;&gt;"","2. Shadowing","1. Training"))))</f>
        <v>5. Veteran</v>
      </c>
      <c r="E131" s="15" t="str">
        <f aca="false">IF(OR($J131="",$C131="Left",$C131="Leaving"),"",IF(AND($O131="",$K131&gt;DayAbandon),"Gate: training not done by day "&amp;DayAbandon,IF(AND($N131="",$K131&gt;DayTools),"Behind: tools not set up (day "&amp;DayTools&amp;")",IF(AND($O131="",$K131&gt;DayTraining),"Behind: training (day "&amp;DayTraining&amp;")",IF(AND($Q131="",$K131&gt;DayShadowing),"Behind: shadowing (day "&amp;DayShadowing&amp;")",IF(AND($R131="",$K131&gt;DayLive),"Behind: not live yet (day "&amp;DayLive&amp;")",IF(AND(LEFT($D131,1)="3",IF($W131="",TRUE(),AsOf-$W131&gt;NewcomerGap)),"Newcomer: no 1:1 in "&amp;NewcomerGap&amp;"+ days","")))))))</f>
        <v/>
      </c>
      <c r="F131" s="14" t="s">
        <v>71</v>
      </c>
      <c r="G131" s="14" t="s">
        <v>72</v>
      </c>
      <c r="H131" s="14" t="s">
        <v>215</v>
      </c>
      <c r="I131" s="14" t="s">
        <v>74</v>
      </c>
      <c r="J131" s="16" t="n">
        <v>46099</v>
      </c>
      <c r="K131" s="15" t="n">
        <f aca="false">IF($J131="","",IF($V131&lt;&gt;"",MIN($V131,AsOf),AsOf)-$J131)</f>
        <v>196</v>
      </c>
      <c r="L131" s="14" t="n">
        <v>20</v>
      </c>
      <c r="M131" s="14" t="s">
        <v>68</v>
      </c>
      <c r="N131" s="16" t="n">
        <v>46106</v>
      </c>
      <c r="O131" s="16" t="n">
        <v>46113</v>
      </c>
      <c r="P131" s="17" t="n">
        <v>0.97</v>
      </c>
      <c r="Q131" s="16" t="n">
        <v>46137</v>
      </c>
      <c r="R131" s="16" t="n">
        <v>46140</v>
      </c>
      <c r="S131" s="16" t="n">
        <v>46190</v>
      </c>
      <c r="T131" s="14"/>
      <c r="U131" s="16"/>
      <c r="V131" s="18" t="str">
        <f aca="false">IF($A131="","",IFERROR(IF(INDEX(Leavers!$E$2:$E$301,MATCH($A131,Leavers!$A$2:$A$301,0))="","",INDEX(Leavers!$E$2:$E$301,MATCH($A131,Leavers!$A$2:$A$301,0))),""))</f>
        <v/>
      </c>
      <c r="W131" s="18" t="n">
        <f aca="false">IF($A131="","",IF(COUNTIF('Conversation log'!$B$2:$B$1001,$A131)=0,"",_xlfn.MAXIFS('Conversation log'!$A$2:$A$1001,'Conversation log'!$B$2:$B$1001,$A131)))</f>
        <v>46289</v>
      </c>
      <c r="X131" s="14"/>
    </row>
    <row r="132" customFormat="false" ht="15" hidden="false" customHeight="false" outlineLevel="0" collapsed="false">
      <c r="A132" s="14" t="s">
        <v>357</v>
      </c>
      <c r="B132" s="14" t="s">
        <v>358</v>
      </c>
      <c r="C132" s="15" t="str">
        <f aca="false">IF($J132="","",IF(AND($V132&lt;&gt;"",$V132&lt;AsOf),"Left",IF($V132&lt;&gt;"","Leaving",IF(AND($U132&lt;&gt;"",$U132&gt;=AsOf),"Unavailable",IF($T132&lt;&gt;"",$T132,IF(VALUE(LEFT($D132,1))&gt;=3,"Live","Onboarding"))))))</f>
        <v>Live</v>
      </c>
      <c r="D132" s="15" t="str">
        <f aca="false">IF($J132="","",IF($S132&lt;&gt;"","5. Veteran",IF($R132&lt;&gt;"",IF($K132&gt;=DayVetReview,"4. Veteran review due","3. Newcomer"),IF($O132&lt;&gt;"","2. Shadowing","1. Training"))))</f>
        <v>5. Veteran</v>
      </c>
      <c r="E132" s="15" t="str">
        <f aca="false">IF(OR($J132="",$C132="Left",$C132="Leaving"),"",IF(AND($O132="",$K132&gt;DayAbandon),"Gate: training not done by day "&amp;DayAbandon,IF(AND($N132="",$K132&gt;DayTools),"Behind: tools not set up (day "&amp;DayTools&amp;")",IF(AND($O132="",$K132&gt;DayTraining),"Behind: training (day "&amp;DayTraining&amp;")",IF(AND($Q132="",$K132&gt;DayShadowing),"Behind: shadowing (day "&amp;DayShadowing&amp;")",IF(AND($R132="",$K132&gt;DayLive),"Behind: not live yet (day "&amp;DayLive&amp;")",IF(AND(LEFT($D132,1)="3",IF($W132="",TRUE(),AsOf-$W132&gt;NewcomerGap)),"Newcomer: no 1:1 in "&amp;NewcomerGap&amp;"+ days","")))))))</f>
        <v/>
      </c>
      <c r="F132" s="14" t="s">
        <v>81</v>
      </c>
      <c r="G132" s="14" t="s">
        <v>72</v>
      </c>
      <c r="H132" s="14" t="s">
        <v>92</v>
      </c>
      <c r="I132" s="14" t="s">
        <v>84</v>
      </c>
      <c r="J132" s="16" t="n">
        <v>46114</v>
      </c>
      <c r="K132" s="15" t="n">
        <f aca="false">IF($J132="","",IF($V132&lt;&gt;"",MIN($V132,AsOf),AsOf)-$J132)</f>
        <v>181</v>
      </c>
      <c r="L132" s="14" t="n">
        <v>20</v>
      </c>
      <c r="M132" s="14" t="s">
        <v>78</v>
      </c>
      <c r="N132" s="16" t="n">
        <v>46117</v>
      </c>
      <c r="O132" s="16" t="n">
        <v>46127</v>
      </c>
      <c r="P132" s="17" t="n">
        <v>0.86</v>
      </c>
      <c r="Q132" s="16" t="n">
        <v>46150</v>
      </c>
      <c r="R132" s="16" t="n">
        <v>46153</v>
      </c>
      <c r="S132" s="16" t="n">
        <v>46199</v>
      </c>
      <c r="T132" s="14"/>
      <c r="U132" s="16"/>
      <c r="V132" s="18" t="str">
        <f aca="false">IF($A132="","",IFERROR(IF(INDEX(Leavers!$E$2:$E$301,MATCH($A132,Leavers!$A$2:$A$301,0))="","",INDEX(Leavers!$E$2:$E$301,MATCH($A132,Leavers!$A$2:$A$301,0))),""))</f>
        <v/>
      </c>
      <c r="W132" s="18" t="n">
        <f aca="false">IF($A132="","",IF(COUNTIF('Conversation log'!$B$2:$B$1001,$A132)=0,"",_xlfn.MAXIFS('Conversation log'!$A$2:$A$1001,'Conversation log'!$B$2:$B$1001,$A132)))</f>
        <v>46291</v>
      </c>
      <c r="X132" s="14"/>
    </row>
    <row r="133" customFormat="false" ht="15" hidden="false" customHeight="false" outlineLevel="0" collapsed="false">
      <c r="A133" s="14" t="s">
        <v>359</v>
      </c>
      <c r="B133" s="14" t="s">
        <v>360</v>
      </c>
      <c r="C133" s="15" t="str">
        <f aca="false">IF($J133="","",IF(AND($V133&lt;&gt;"",$V133&lt;AsOf),"Left",IF($V133&lt;&gt;"","Leaving",IF(AND($U133&lt;&gt;"",$U133&gt;=AsOf),"Unavailable",IF($T133&lt;&gt;"",$T133,IF(VALUE(LEFT($D133,1))&gt;=3,"Live","Onboarding"))))))</f>
        <v>Live</v>
      </c>
      <c r="D133" s="15" t="str">
        <f aca="false">IF($J133="","",IF($S133&lt;&gt;"","5. Veteran",IF($R133&lt;&gt;"",IF($K133&gt;=DayVetReview,"4. Veteran review due","3. Newcomer"),IF($O133&lt;&gt;"","2. Shadowing","1. Training"))))</f>
        <v>5. Veteran</v>
      </c>
      <c r="E133" s="15" t="str">
        <f aca="false">IF(OR($J133="",$C133="Left",$C133="Leaving"),"",IF(AND($O133="",$K133&gt;DayAbandon),"Gate: training not done by day "&amp;DayAbandon,IF(AND($N133="",$K133&gt;DayTools),"Behind: tools not set up (day "&amp;DayTools&amp;")",IF(AND($O133="",$K133&gt;DayTraining),"Behind: training (day "&amp;DayTraining&amp;")",IF(AND($Q133="",$K133&gt;DayShadowing),"Behind: shadowing (day "&amp;DayShadowing&amp;")",IF(AND($R133="",$K133&gt;DayLive),"Behind: not live yet (day "&amp;DayLive&amp;")",IF(AND(LEFT($D133,1)="3",IF($W133="",TRUE(),AsOf-$W133&gt;NewcomerGap)),"Newcomer: no 1:1 in "&amp;NewcomerGap&amp;"+ days","")))))))</f>
        <v/>
      </c>
      <c r="F133" s="14" t="s">
        <v>71</v>
      </c>
      <c r="G133" s="14" t="s">
        <v>72</v>
      </c>
      <c r="H133" s="14" t="s">
        <v>248</v>
      </c>
      <c r="I133" s="14" t="s">
        <v>74</v>
      </c>
      <c r="J133" s="16" t="n">
        <v>46120</v>
      </c>
      <c r="K133" s="15" t="n">
        <f aca="false">IF($J133="","",IF($V133&lt;&gt;"",MIN($V133,AsOf),AsOf)-$J133)</f>
        <v>175</v>
      </c>
      <c r="L133" s="14" t="n">
        <v>15</v>
      </c>
      <c r="M133" s="14" t="s">
        <v>68</v>
      </c>
      <c r="N133" s="16" t="n">
        <v>46128</v>
      </c>
      <c r="O133" s="16" t="n">
        <v>46133</v>
      </c>
      <c r="P133" s="17" t="n">
        <v>0.99</v>
      </c>
      <c r="Q133" s="16" t="n">
        <v>46163</v>
      </c>
      <c r="R133" s="16" t="n">
        <v>46164</v>
      </c>
      <c r="S133" s="16" t="n">
        <v>46209</v>
      </c>
      <c r="T133" s="14"/>
      <c r="U133" s="16"/>
      <c r="V133" s="18" t="str">
        <f aca="false">IF($A133="","",IFERROR(IF(INDEX(Leavers!$E$2:$E$301,MATCH($A133,Leavers!$A$2:$A$301,0))="","",INDEX(Leavers!$E$2:$E$301,MATCH($A133,Leavers!$A$2:$A$301,0))),""))</f>
        <v/>
      </c>
      <c r="W133" s="18" t="n">
        <f aca="false">IF($A133="","",IF(COUNTIF('Conversation log'!$B$2:$B$1001,$A133)=0,"",_xlfn.MAXIFS('Conversation log'!$A$2:$A$1001,'Conversation log'!$B$2:$B$1001,$A133)))</f>
        <v>46295</v>
      </c>
      <c r="X133" s="14"/>
    </row>
    <row r="134" customFormat="false" ht="15" hidden="false" customHeight="false" outlineLevel="0" collapsed="false">
      <c r="A134" s="14" t="s">
        <v>361</v>
      </c>
      <c r="B134" s="14" t="s">
        <v>362</v>
      </c>
      <c r="C134" s="15" t="str">
        <f aca="false">IF($J134="","",IF(AND($V134&lt;&gt;"",$V134&lt;AsOf),"Left",IF($V134&lt;&gt;"","Leaving",IF(AND($U134&lt;&gt;"",$U134&gt;=AsOf),"Unavailable",IF($T134&lt;&gt;"",$T134,IF(VALUE(LEFT($D134,1))&gt;=3,"Live","Onboarding"))))))</f>
        <v>Live</v>
      </c>
      <c r="D134" s="15" t="str">
        <f aca="false">IF($J134="","",IF($S134&lt;&gt;"","5. Veteran",IF($R134&lt;&gt;"",IF($K134&gt;=DayVetReview,"4. Veteran review due","3. Newcomer"),IF($O134&lt;&gt;"","2. Shadowing","1. Training"))))</f>
        <v>5. Veteran</v>
      </c>
      <c r="E134" s="15" t="str">
        <f aca="false">IF(OR($J134="",$C134="Left",$C134="Leaving"),"",IF(AND($O134="",$K134&gt;DayAbandon),"Gate: training not done by day "&amp;DayAbandon,IF(AND($N134="",$K134&gt;DayTools),"Behind: tools not set up (day "&amp;DayTools&amp;")",IF(AND($O134="",$K134&gt;DayTraining),"Behind: training (day "&amp;DayTraining&amp;")",IF(AND($Q134="",$K134&gt;DayShadowing),"Behind: shadowing (day "&amp;DayShadowing&amp;")",IF(AND($R134="",$K134&gt;DayLive),"Behind: not live yet (day "&amp;DayLive&amp;")",IF(AND(LEFT($D134,1)="3",IF($W134="",TRUE(),AsOf-$W134&gt;NewcomerGap)),"Newcomer: no 1:1 in "&amp;NewcomerGap&amp;"+ days","")))))))</f>
        <v/>
      </c>
      <c r="F134" s="14" t="s">
        <v>99</v>
      </c>
      <c r="G134" s="14" t="s">
        <v>72</v>
      </c>
      <c r="H134" s="14" t="s">
        <v>66</v>
      </c>
      <c r="I134" s="14" t="s">
        <v>101</v>
      </c>
      <c r="J134" s="16" t="n">
        <v>46136</v>
      </c>
      <c r="K134" s="15" t="n">
        <f aca="false">IF($J134="","",IF($V134&lt;&gt;"",MIN($V134,AsOf),AsOf)-$J134)</f>
        <v>159</v>
      </c>
      <c r="L134" s="14" t="n">
        <v>30</v>
      </c>
      <c r="M134" s="14" t="s">
        <v>85</v>
      </c>
      <c r="N134" s="16" t="n">
        <v>46142</v>
      </c>
      <c r="O134" s="16" t="n">
        <v>46155</v>
      </c>
      <c r="P134" s="17" t="n">
        <v>0.83</v>
      </c>
      <c r="Q134" s="16" t="n">
        <v>46172</v>
      </c>
      <c r="R134" s="16" t="n">
        <v>46174</v>
      </c>
      <c r="S134" s="16" t="n">
        <v>46225</v>
      </c>
      <c r="T134" s="14"/>
      <c r="U134" s="16"/>
      <c r="V134" s="18" t="str">
        <f aca="false">IF($A134="","",IFERROR(IF(INDEX(Leavers!$E$2:$E$301,MATCH($A134,Leavers!$A$2:$A$301,0))="","",INDEX(Leavers!$E$2:$E$301,MATCH($A134,Leavers!$A$2:$A$301,0))),""))</f>
        <v/>
      </c>
      <c r="W134" s="18" t="n">
        <f aca="false">IF($A134="","",IF(COUNTIF('Conversation log'!$B$2:$B$1001,$A134)=0,"",_xlfn.MAXIFS('Conversation log'!$A$2:$A$1001,'Conversation log'!$B$2:$B$1001,$A134)))</f>
        <v>46292</v>
      </c>
      <c r="X134" s="14"/>
    </row>
    <row r="135" customFormat="false" ht="15" hidden="false" customHeight="false" outlineLevel="0" collapsed="false">
      <c r="A135" s="14" t="s">
        <v>363</v>
      </c>
      <c r="B135" s="14" t="s">
        <v>364</v>
      </c>
      <c r="C135" s="15" t="str">
        <f aca="false">IF($J135="","",IF(AND($V135&lt;&gt;"",$V135&lt;AsOf),"Left",IF($V135&lt;&gt;"","Leaving",IF(AND($U135&lt;&gt;"",$U135&gt;=AsOf),"Unavailable",IF($T135&lt;&gt;"",$T135,IF(VALUE(LEFT($D135,1))&gt;=3,"Live","Onboarding"))))))</f>
        <v>Live</v>
      </c>
      <c r="D135" s="15" t="str">
        <f aca="false">IF($J135="","",IF($S135&lt;&gt;"","5. Veteran",IF($R135&lt;&gt;"",IF($K135&gt;=DayVetReview,"4. Veteran review due","3. Newcomer"),IF($O135&lt;&gt;"","2. Shadowing","1. Training"))))</f>
        <v>5. Veteran</v>
      </c>
      <c r="E135" s="15" t="str">
        <f aca="false">IF(OR($J135="",$C135="Left",$C135="Leaving"),"",IF(AND($O135="",$K135&gt;DayAbandon),"Gate: training not done by day "&amp;DayAbandon,IF(AND($N135="",$K135&gt;DayTools),"Behind: tools not set up (day "&amp;DayTools&amp;")",IF(AND($O135="",$K135&gt;DayTraining),"Behind: training (day "&amp;DayTraining&amp;")",IF(AND($Q135="",$K135&gt;DayShadowing),"Behind: shadowing (day "&amp;DayShadowing&amp;")",IF(AND($R135="",$K135&gt;DayLive),"Behind: not live yet (day "&amp;DayLive&amp;")",IF(AND(LEFT($D135,1)="3",IF($W135="",TRUE(),AsOf-$W135&gt;NewcomerGap)),"Newcomer: no 1:1 in "&amp;NewcomerGap&amp;"+ days","")))))))</f>
        <v/>
      </c>
      <c r="F135" s="14" t="s">
        <v>81</v>
      </c>
      <c r="G135" s="14" t="s">
        <v>72</v>
      </c>
      <c r="H135" s="14" t="s">
        <v>83</v>
      </c>
      <c r="I135" s="14" t="s">
        <v>84</v>
      </c>
      <c r="J135" s="16" t="n">
        <v>46164</v>
      </c>
      <c r="K135" s="15" t="n">
        <f aca="false">IF($J135="","",IF($V135&lt;&gt;"",MIN($V135,AsOf),AsOf)-$J135)</f>
        <v>131</v>
      </c>
      <c r="L135" s="14" t="n">
        <v>15</v>
      </c>
      <c r="M135" s="14" t="s">
        <v>68</v>
      </c>
      <c r="N135" s="16" t="n">
        <v>46170</v>
      </c>
      <c r="O135" s="16" t="n">
        <v>46178</v>
      </c>
      <c r="P135" s="17" t="n">
        <v>0.96</v>
      </c>
      <c r="Q135" s="16" t="n">
        <v>46207</v>
      </c>
      <c r="R135" s="16" t="n">
        <v>46209</v>
      </c>
      <c r="S135" s="16" t="n">
        <v>46254</v>
      </c>
      <c r="T135" s="14"/>
      <c r="U135" s="16"/>
      <c r="V135" s="18" t="str">
        <f aca="false">IF($A135="","",IFERROR(IF(INDEX(Leavers!$E$2:$E$301,MATCH($A135,Leavers!$A$2:$A$301,0))="","",INDEX(Leavers!$E$2:$E$301,MATCH($A135,Leavers!$A$2:$A$301,0))),""))</f>
        <v/>
      </c>
      <c r="W135" s="18" t="n">
        <f aca="false">IF($A135="","",IF(COUNTIF('Conversation log'!$B$2:$B$1001,$A135)=0,"",_xlfn.MAXIFS('Conversation log'!$A$2:$A$1001,'Conversation log'!$B$2:$B$1001,$A135)))</f>
        <v>46290</v>
      </c>
      <c r="X135" s="14"/>
    </row>
    <row r="136" customFormat="false" ht="15" hidden="false" customHeight="false" outlineLevel="0" collapsed="false">
      <c r="A136" s="14" t="s">
        <v>365</v>
      </c>
      <c r="B136" s="14" t="s">
        <v>366</v>
      </c>
      <c r="C136" s="15" t="str">
        <f aca="false">IF($J136="","",IF(AND($V136&lt;&gt;"",$V136&lt;AsOf),"Left",IF($V136&lt;&gt;"","Leaving",IF(AND($U136&lt;&gt;"",$U136&gt;=AsOf),"Unavailable",IF($T136&lt;&gt;"",$T136,IF(VALUE(LEFT($D136,1))&gt;=3,"Live","Onboarding"))))))</f>
        <v>Live</v>
      </c>
      <c r="D136" s="15" t="str">
        <f aca="false">IF($J136="","",IF($S136&lt;&gt;"","5. Veteran",IF($R136&lt;&gt;"",IF($K136&gt;=DayVetReview,"4. Veteran review due","3. Newcomer"),IF($O136&lt;&gt;"","2. Shadowing","1. Training"))))</f>
        <v>5. Veteran</v>
      </c>
      <c r="E136" s="15" t="str">
        <f aca="false">IF(OR($J136="",$C136="Left",$C136="Leaving"),"",IF(AND($O136="",$K136&gt;DayAbandon),"Gate: training not done by day "&amp;DayAbandon,IF(AND($N136="",$K136&gt;DayTools),"Behind: tools not set up (day "&amp;DayTools&amp;")",IF(AND($O136="",$K136&gt;DayTraining),"Behind: training (day "&amp;DayTraining&amp;")",IF(AND($Q136="",$K136&gt;DayShadowing),"Behind: shadowing (day "&amp;DayShadowing&amp;")",IF(AND($R136="",$K136&gt;DayLive),"Behind: not live yet (day "&amp;DayLive&amp;")",IF(AND(LEFT($D136,1)="3",IF($W136="",TRUE(),AsOf-$W136&gt;NewcomerGap)),"Newcomer: no 1:1 in "&amp;NewcomerGap&amp;"+ days","")))))))</f>
        <v/>
      </c>
      <c r="F136" s="14" t="s">
        <v>95</v>
      </c>
      <c r="G136" s="14" t="s">
        <v>72</v>
      </c>
      <c r="H136" s="14" t="s">
        <v>108</v>
      </c>
      <c r="I136" s="14" t="s">
        <v>63</v>
      </c>
      <c r="J136" s="16" t="n">
        <v>46167</v>
      </c>
      <c r="K136" s="15" t="n">
        <f aca="false">IF($J136="","",IF($V136&lt;&gt;"",MIN($V136,AsOf),AsOf)-$J136)</f>
        <v>128</v>
      </c>
      <c r="L136" s="14" t="n">
        <v>30</v>
      </c>
      <c r="M136" s="14" t="s">
        <v>85</v>
      </c>
      <c r="N136" s="16" t="n">
        <v>46177</v>
      </c>
      <c r="O136" s="16" t="n">
        <v>46187</v>
      </c>
      <c r="P136" s="17" t="n">
        <v>0.8</v>
      </c>
      <c r="Q136" s="16" t="n">
        <v>46208</v>
      </c>
      <c r="R136" s="16" t="n">
        <v>46211</v>
      </c>
      <c r="S136" s="16" t="n">
        <v>46271</v>
      </c>
      <c r="T136" s="14"/>
      <c r="U136" s="16"/>
      <c r="V136" s="18" t="str">
        <f aca="false">IF($A136="","",IFERROR(IF(INDEX(Leavers!$E$2:$E$301,MATCH($A136,Leavers!$A$2:$A$301,0))="","",INDEX(Leavers!$E$2:$E$301,MATCH($A136,Leavers!$A$2:$A$301,0))),""))</f>
        <v/>
      </c>
      <c r="W136" s="18" t="n">
        <f aca="false">IF($A136="","",IF(COUNTIF('Conversation log'!$B$2:$B$1001,$A136)=0,"",_xlfn.MAXIFS('Conversation log'!$A$2:$A$1001,'Conversation log'!$B$2:$B$1001,$A136)))</f>
        <v>46276</v>
      </c>
      <c r="X136" s="14"/>
    </row>
    <row r="137" customFormat="false" ht="15" hidden="false" customHeight="false" outlineLevel="0" collapsed="false">
      <c r="A137" s="14" t="s">
        <v>367</v>
      </c>
      <c r="B137" s="14" t="s">
        <v>368</v>
      </c>
      <c r="C137" s="15" t="str">
        <f aca="false">IF($J137="","",IF(AND($V137&lt;&gt;"",$V137&lt;AsOf),"Left",IF($V137&lt;&gt;"","Leaving",IF(AND($U137&lt;&gt;"",$U137&gt;=AsOf),"Unavailable",IF($T137&lt;&gt;"",$T137,IF(VALUE(LEFT($D137,1))&gt;=3,"Live","Onboarding"))))))</f>
        <v>Considered for removal</v>
      </c>
      <c r="D137" s="15" t="str">
        <f aca="false">IF($J137="","",IF($S137&lt;&gt;"","5. Veteran",IF($R137&lt;&gt;"",IF($K137&gt;=DayVetReview,"4. Veteran review due","3. Newcomer"),IF($O137&lt;&gt;"","2. Shadowing","1. Training"))))</f>
        <v>5. Veteran</v>
      </c>
      <c r="E137" s="15" t="str">
        <f aca="false">IF(OR($J137="",$C137="Left",$C137="Leaving"),"",IF(AND($O137="",$K137&gt;DayAbandon),"Gate: training not done by day "&amp;DayAbandon,IF(AND($N137="",$K137&gt;DayTools),"Behind: tools not set up (day "&amp;DayTools&amp;")",IF(AND($O137="",$K137&gt;DayTraining),"Behind: training (day "&amp;DayTraining&amp;")",IF(AND($Q137="",$K137&gt;DayShadowing),"Behind: shadowing (day "&amp;DayShadowing&amp;")",IF(AND($R137="",$K137&gt;DayLive),"Behind: not live yet (day "&amp;DayLive&amp;")",IF(AND(LEFT($D137,1)="3",IF($W137="",TRUE(),AsOf-$W137&gt;NewcomerGap)),"Newcomer: no 1:1 in "&amp;NewcomerGap&amp;"+ days","")))))))</f>
        <v/>
      </c>
      <c r="F137" s="14" t="s">
        <v>71</v>
      </c>
      <c r="G137" s="14" t="s">
        <v>72</v>
      </c>
      <c r="H137" s="14" t="s">
        <v>77</v>
      </c>
      <c r="I137" s="14" t="s">
        <v>74</v>
      </c>
      <c r="J137" s="16" t="n">
        <v>46174</v>
      </c>
      <c r="K137" s="15" t="n">
        <f aca="false">IF($J137="","",IF($V137&lt;&gt;"",MIN($V137,AsOf),AsOf)-$J137)</f>
        <v>121</v>
      </c>
      <c r="L137" s="14" t="n">
        <v>20</v>
      </c>
      <c r="M137" s="14" t="s">
        <v>85</v>
      </c>
      <c r="N137" s="16" t="n">
        <v>46184</v>
      </c>
      <c r="O137" s="16" t="n">
        <v>46195</v>
      </c>
      <c r="P137" s="17" t="n">
        <v>0.72</v>
      </c>
      <c r="Q137" s="16" t="n">
        <v>46216</v>
      </c>
      <c r="R137" s="16" t="n">
        <v>46221</v>
      </c>
      <c r="S137" s="16" t="n">
        <v>46290</v>
      </c>
      <c r="T137" s="14" t="s">
        <v>369</v>
      </c>
      <c r="U137" s="16"/>
      <c r="V137" s="18" t="str">
        <f aca="false">IF($A137="","",IFERROR(IF(INDEX(Leavers!$E$2:$E$301,MATCH($A137,Leavers!$A$2:$A$301,0))="","",INDEX(Leavers!$E$2:$E$301,MATCH($A137,Leavers!$A$2:$A$301,0))),""))</f>
        <v/>
      </c>
      <c r="W137" s="18" t="n">
        <f aca="false">IF($A137="","",IF(COUNTIF('Conversation log'!$B$2:$B$1001,$A137)=0,"",_xlfn.MAXIFS('Conversation log'!$A$2:$A$1001,'Conversation log'!$B$2:$B$1001,$A137)))</f>
        <v>46293</v>
      </c>
      <c r="X137" s="14"/>
    </row>
    <row r="138" customFormat="false" ht="15" hidden="false" customHeight="false" outlineLevel="0" collapsed="false">
      <c r="A138" s="14" t="s">
        <v>370</v>
      </c>
      <c r="B138" s="14" t="s">
        <v>371</v>
      </c>
      <c r="C138" s="15" t="str">
        <f aca="false">IF($J138="","",IF(AND($V138&lt;&gt;"",$V138&lt;AsOf),"Left",IF($V138&lt;&gt;"","Leaving",IF(AND($U138&lt;&gt;"",$U138&gt;=AsOf),"Unavailable",IF($T138&lt;&gt;"",$T138,IF(VALUE(LEFT($D138,1))&gt;=3,"Live","Onboarding"))))))</f>
        <v>Live</v>
      </c>
      <c r="D138" s="15" t="str">
        <f aca="false">IF($J138="","",IF($S138&lt;&gt;"","5. Veteran",IF($R138&lt;&gt;"",IF($K138&gt;=DayVetReview,"4. Veteran review due","3. Newcomer"),IF($O138&lt;&gt;"","2. Shadowing","1. Training"))))</f>
        <v>5. Veteran</v>
      </c>
      <c r="E138" s="15" t="str">
        <f aca="false">IF(OR($J138="",$C138="Left",$C138="Leaving"),"",IF(AND($O138="",$K138&gt;DayAbandon),"Gate: training not done by day "&amp;DayAbandon,IF(AND($N138="",$K138&gt;DayTools),"Behind: tools not set up (day "&amp;DayTools&amp;")",IF(AND($O138="",$K138&gt;DayTraining),"Behind: training (day "&amp;DayTraining&amp;")",IF(AND($Q138="",$K138&gt;DayShadowing),"Behind: shadowing (day "&amp;DayShadowing&amp;")",IF(AND($R138="",$K138&gt;DayLive),"Behind: not live yet (day "&amp;DayLive&amp;")",IF(AND(LEFT($D138,1)="3",IF($W138="",TRUE(),AsOf-$W138&gt;NewcomerGap)),"Newcomer: no 1:1 in "&amp;NewcomerGap&amp;"+ days","")))))))</f>
        <v/>
      </c>
      <c r="F138" s="14" t="s">
        <v>71</v>
      </c>
      <c r="G138" s="14" t="s">
        <v>72</v>
      </c>
      <c r="H138" s="14" t="s">
        <v>66</v>
      </c>
      <c r="I138" s="14" t="s">
        <v>74</v>
      </c>
      <c r="J138" s="16" t="n">
        <v>46177</v>
      </c>
      <c r="K138" s="15" t="n">
        <f aca="false">IF($J138="","",IF($V138&lt;&gt;"",MIN($V138,AsOf),AsOf)-$J138)</f>
        <v>118</v>
      </c>
      <c r="L138" s="14" t="n">
        <v>20</v>
      </c>
      <c r="M138" s="14" t="s">
        <v>68</v>
      </c>
      <c r="N138" s="16" t="n">
        <v>46184</v>
      </c>
      <c r="O138" s="16" t="n">
        <v>46201</v>
      </c>
      <c r="P138" s="17" t="n">
        <v>0.98</v>
      </c>
      <c r="Q138" s="16" t="n">
        <v>46217</v>
      </c>
      <c r="R138" s="16" t="n">
        <v>46218</v>
      </c>
      <c r="S138" s="16" t="n">
        <v>46261</v>
      </c>
      <c r="T138" s="14"/>
      <c r="U138" s="16"/>
      <c r="V138" s="18" t="str">
        <f aca="false">IF($A138="","",IFERROR(IF(INDEX(Leavers!$E$2:$E$301,MATCH($A138,Leavers!$A$2:$A$301,0))="","",INDEX(Leavers!$E$2:$E$301,MATCH($A138,Leavers!$A$2:$A$301,0))),""))</f>
        <v/>
      </c>
      <c r="W138" s="18" t="n">
        <f aca="false">IF($A138="","",IF(COUNTIF('Conversation log'!$B$2:$B$1001,$A138)=0,"",_xlfn.MAXIFS('Conversation log'!$A$2:$A$1001,'Conversation log'!$B$2:$B$1001,$A138)))</f>
        <v>46269</v>
      </c>
      <c r="X138" s="14"/>
    </row>
    <row r="139" customFormat="false" ht="15" hidden="false" customHeight="false" outlineLevel="0" collapsed="false">
      <c r="A139" s="14" t="s">
        <v>372</v>
      </c>
      <c r="B139" s="14" t="s">
        <v>373</v>
      </c>
      <c r="C139" s="15" t="str">
        <f aca="false">IF($J139="","",IF(AND($V139&lt;&gt;"",$V139&lt;AsOf),"Left",IF($V139&lt;&gt;"","Leaving",IF(AND($U139&lt;&gt;"",$U139&gt;=AsOf),"Unavailable",IF($T139&lt;&gt;"",$T139,IF(VALUE(LEFT($D139,1))&gt;=3,"Live","Onboarding"))))))</f>
        <v>Live</v>
      </c>
      <c r="D139" s="15" t="str">
        <f aca="false">IF($J139="","",IF($S139&lt;&gt;"","5. Veteran",IF($R139&lt;&gt;"",IF($K139&gt;=DayVetReview,"4. Veteran review due","3. Newcomer"),IF($O139&lt;&gt;"","2. Shadowing","1. Training"))))</f>
        <v>5. Veteran</v>
      </c>
      <c r="E139" s="15" t="str">
        <f aca="false">IF(OR($J139="",$C139="Left",$C139="Leaving"),"",IF(AND($O139="",$K139&gt;DayAbandon),"Gate: training not done by day "&amp;DayAbandon,IF(AND($N139="",$K139&gt;DayTools),"Behind: tools not set up (day "&amp;DayTools&amp;")",IF(AND($O139="",$K139&gt;DayTraining),"Behind: training (day "&amp;DayTraining&amp;")",IF(AND($Q139="",$K139&gt;DayShadowing),"Behind: shadowing (day "&amp;DayShadowing&amp;")",IF(AND($R139="",$K139&gt;DayLive),"Behind: not live yet (day "&amp;DayLive&amp;")",IF(AND(LEFT($D139,1)="3",IF($W139="",TRUE(),AsOf-$W139&gt;NewcomerGap)),"Newcomer: no 1:1 in "&amp;NewcomerGap&amp;"+ days","")))))))</f>
        <v/>
      </c>
      <c r="F139" s="14" t="s">
        <v>99</v>
      </c>
      <c r="G139" s="14" t="s">
        <v>72</v>
      </c>
      <c r="H139" s="14" t="s">
        <v>77</v>
      </c>
      <c r="I139" s="14" t="s">
        <v>101</v>
      </c>
      <c r="J139" s="16" t="n">
        <v>46177</v>
      </c>
      <c r="K139" s="15" t="n">
        <f aca="false">IF($J139="","",IF($V139&lt;&gt;"",MIN($V139,AsOf),AsOf)-$J139)</f>
        <v>118</v>
      </c>
      <c r="L139" s="14" t="n">
        <v>20</v>
      </c>
      <c r="M139" s="14" t="s">
        <v>68</v>
      </c>
      <c r="N139" s="16" t="n">
        <v>46180</v>
      </c>
      <c r="O139" s="16" t="n">
        <v>46200</v>
      </c>
      <c r="P139" s="17" t="n">
        <v>0.99</v>
      </c>
      <c r="Q139" s="16" t="n">
        <v>46213</v>
      </c>
      <c r="R139" s="16" t="n">
        <v>46217</v>
      </c>
      <c r="S139" s="16" t="n">
        <v>46265</v>
      </c>
      <c r="T139" s="14"/>
      <c r="U139" s="16"/>
      <c r="V139" s="18" t="str">
        <f aca="false">IF($A139="","",IFERROR(IF(INDEX(Leavers!$E$2:$E$301,MATCH($A139,Leavers!$A$2:$A$301,0))="","",INDEX(Leavers!$E$2:$E$301,MATCH($A139,Leavers!$A$2:$A$301,0))),""))</f>
        <v/>
      </c>
      <c r="W139" s="18" t="n">
        <f aca="false">IF($A139="","",IF(COUNTIF('Conversation log'!$B$2:$B$1001,$A139)=0,"",_xlfn.MAXIFS('Conversation log'!$A$2:$A$1001,'Conversation log'!$B$2:$B$1001,$A139)))</f>
        <v>46295</v>
      </c>
      <c r="X139" s="14"/>
    </row>
    <row r="140" customFormat="false" ht="15" hidden="false" customHeight="false" outlineLevel="0" collapsed="false">
      <c r="A140" s="14" t="s">
        <v>374</v>
      </c>
      <c r="B140" s="14" t="s">
        <v>375</v>
      </c>
      <c r="C140" s="15" t="str">
        <f aca="false">IF($J140="","",IF(AND($V140&lt;&gt;"",$V140&lt;AsOf),"Left",IF($V140&lt;&gt;"","Leaving",IF(AND($U140&lt;&gt;"",$U140&gt;=AsOf),"Unavailable",IF($T140&lt;&gt;"",$T140,IF(VALUE(LEFT($D140,1))&gt;=3,"Live","Onboarding"))))))</f>
        <v>Live</v>
      </c>
      <c r="D140" s="15" t="str">
        <f aca="false">IF($J140="","",IF($S140&lt;&gt;"","5. Veteran",IF($R140&lt;&gt;"",IF($K140&gt;=DayVetReview,"4. Veteran review due","3. Newcomer"),IF($O140&lt;&gt;"","2. Shadowing","1. Training"))))</f>
        <v>5. Veteran</v>
      </c>
      <c r="E140" s="15" t="str">
        <f aca="false">IF(OR($J140="",$C140="Left",$C140="Leaving"),"",IF(AND($O140="",$K140&gt;DayAbandon),"Gate: training not done by day "&amp;DayAbandon,IF(AND($N140="",$K140&gt;DayTools),"Behind: tools not set up (day "&amp;DayTools&amp;")",IF(AND($O140="",$K140&gt;DayTraining),"Behind: training (day "&amp;DayTraining&amp;")",IF(AND($Q140="",$K140&gt;DayShadowing),"Behind: shadowing (day "&amp;DayShadowing&amp;")",IF(AND($R140="",$K140&gt;DayLive),"Behind: not live yet (day "&amp;DayLive&amp;")",IF(AND(LEFT($D140,1)="3",IF($W140="",TRUE(),AsOf-$W140&gt;NewcomerGap)),"Newcomer: no 1:1 in "&amp;NewcomerGap&amp;"+ days","")))))))</f>
        <v/>
      </c>
      <c r="F140" s="14" t="s">
        <v>71</v>
      </c>
      <c r="G140" s="14" t="s">
        <v>72</v>
      </c>
      <c r="H140" s="14" t="s">
        <v>77</v>
      </c>
      <c r="I140" s="14" t="s">
        <v>74</v>
      </c>
      <c r="J140" s="16" t="n">
        <v>46188</v>
      </c>
      <c r="K140" s="15" t="n">
        <f aca="false">IF($J140="","",IF($V140&lt;&gt;"",MIN($V140,AsOf),AsOf)-$J140)</f>
        <v>107</v>
      </c>
      <c r="L140" s="14" t="n">
        <v>20</v>
      </c>
      <c r="M140" s="14" t="s">
        <v>68</v>
      </c>
      <c r="N140" s="16" t="n">
        <v>46196</v>
      </c>
      <c r="O140" s="16" t="n">
        <v>46213</v>
      </c>
      <c r="P140" s="17" t="n">
        <v>0.92</v>
      </c>
      <c r="Q140" s="16" t="n">
        <v>46225</v>
      </c>
      <c r="R140" s="16" t="n">
        <v>46226</v>
      </c>
      <c r="S140" s="16" t="n">
        <v>46276</v>
      </c>
      <c r="T140" s="14"/>
      <c r="U140" s="16"/>
      <c r="V140" s="18" t="str">
        <f aca="false">IF($A140="","",IFERROR(IF(INDEX(Leavers!$E$2:$E$301,MATCH($A140,Leavers!$A$2:$A$301,0))="","",INDEX(Leavers!$E$2:$E$301,MATCH($A140,Leavers!$A$2:$A$301,0))),""))</f>
        <v/>
      </c>
      <c r="W140" s="18" t="n">
        <f aca="false">IF($A140="","",IF(COUNTIF('Conversation log'!$B$2:$B$1001,$A140)=0,"",_xlfn.MAXIFS('Conversation log'!$A$2:$A$1001,'Conversation log'!$B$2:$B$1001,$A140)))</f>
        <v>46284</v>
      </c>
      <c r="X140" s="14"/>
    </row>
    <row r="141" customFormat="false" ht="15" hidden="false" customHeight="false" outlineLevel="0" collapsed="false">
      <c r="A141" s="14" t="s">
        <v>376</v>
      </c>
      <c r="B141" s="14" t="s">
        <v>377</v>
      </c>
      <c r="C141" s="15" t="str">
        <f aca="false">IF($J141="","",IF(AND($V141&lt;&gt;"",$V141&lt;AsOf),"Left",IF($V141&lt;&gt;"","Leaving",IF(AND($U141&lt;&gt;"",$U141&gt;=AsOf),"Unavailable",IF($T141&lt;&gt;"",$T141,IF(VALUE(LEFT($D141,1))&gt;=3,"Live","Onboarding"))))))</f>
        <v>Live</v>
      </c>
      <c r="D141" s="15" t="str">
        <f aca="false">IF($J141="","",IF($S141&lt;&gt;"","5. Veteran",IF($R141&lt;&gt;"",IF($K141&gt;=DayVetReview,"4. Veteran review due","3. Newcomer"),IF($O141&lt;&gt;"","2. Shadowing","1. Training"))))</f>
        <v>5. Veteran</v>
      </c>
      <c r="E141" s="15" t="str">
        <f aca="false">IF(OR($J141="",$C141="Left",$C141="Leaving"),"",IF(AND($O141="",$K141&gt;DayAbandon),"Gate: training not done by day "&amp;DayAbandon,IF(AND($N141="",$K141&gt;DayTools),"Behind: tools not set up (day "&amp;DayTools&amp;")",IF(AND($O141="",$K141&gt;DayTraining),"Behind: training (day "&amp;DayTraining&amp;")",IF(AND($Q141="",$K141&gt;DayShadowing),"Behind: shadowing (day "&amp;DayShadowing&amp;")",IF(AND($R141="",$K141&gt;DayLive),"Behind: not live yet (day "&amp;DayLive&amp;")",IF(AND(LEFT($D141,1)="3",IF($W141="",TRUE(),AsOf-$W141&gt;NewcomerGap)),"Newcomer: no 1:1 in "&amp;NewcomerGap&amp;"+ days","")))))))</f>
        <v/>
      </c>
      <c r="F141" s="14" t="s">
        <v>99</v>
      </c>
      <c r="G141" s="14" t="s">
        <v>72</v>
      </c>
      <c r="H141" s="14" t="s">
        <v>83</v>
      </c>
      <c r="I141" s="14" t="s">
        <v>101</v>
      </c>
      <c r="J141" s="16" t="n">
        <v>46206</v>
      </c>
      <c r="K141" s="15" t="n">
        <f aca="false">IF($J141="","",IF($V141&lt;&gt;"",MIN($V141,AsOf),AsOf)-$J141)</f>
        <v>89</v>
      </c>
      <c r="L141" s="14" t="n">
        <v>20</v>
      </c>
      <c r="M141" s="14" t="s">
        <v>68</v>
      </c>
      <c r="N141" s="16" t="n">
        <v>46210</v>
      </c>
      <c r="O141" s="16" t="n">
        <v>46232</v>
      </c>
      <c r="P141" s="17" t="n">
        <v>1</v>
      </c>
      <c r="Q141" s="16" t="n">
        <v>46245</v>
      </c>
      <c r="R141" s="16" t="n">
        <v>46250</v>
      </c>
      <c r="S141" s="16" t="n">
        <v>46291</v>
      </c>
      <c r="T141" s="14"/>
      <c r="U141" s="16"/>
      <c r="V141" s="18" t="str">
        <f aca="false">IF($A141="","",IFERROR(IF(INDEX(Leavers!$E$2:$E$301,MATCH($A141,Leavers!$A$2:$A$301,0))="","",INDEX(Leavers!$E$2:$E$301,MATCH($A141,Leavers!$A$2:$A$301,0))),""))</f>
        <v/>
      </c>
      <c r="W141" s="18" t="n">
        <f aca="false">IF($A141="","",IF(COUNTIF('Conversation log'!$B$2:$B$1001,$A141)=0,"",_xlfn.MAXIFS('Conversation log'!$A$2:$A$1001,'Conversation log'!$B$2:$B$1001,$A141)))</f>
        <v>46294</v>
      </c>
      <c r="X141" s="14"/>
    </row>
    <row r="142" customFormat="false" ht="15" hidden="false" customHeight="false" outlineLevel="0" collapsed="false">
      <c r="A142" s="14" t="s">
        <v>378</v>
      </c>
      <c r="B142" s="14" t="s">
        <v>379</v>
      </c>
      <c r="C142" s="15" t="str">
        <f aca="false">IF($J142="","",IF(AND($V142&lt;&gt;"",$V142&lt;AsOf),"Left",IF($V142&lt;&gt;"","Leaving",IF(AND($U142&lt;&gt;"",$U142&gt;=AsOf),"Unavailable",IF($T142&lt;&gt;"",$T142,IF(VALUE(LEFT($D142,1))&gt;=3,"Live","Onboarding"))))))</f>
        <v>Live</v>
      </c>
      <c r="D142" s="15" t="str">
        <f aca="false">IF($J142="","",IF($S142&lt;&gt;"","5. Veteran",IF($R142&lt;&gt;"",IF($K142&gt;=DayVetReview,"4. Veteran review due","3. Newcomer"),IF($O142&lt;&gt;"","2. Shadowing","1. Training"))))</f>
        <v>3. Newcomer</v>
      </c>
      <c r="E142" s="15" t="str">
        <f aca="false">IF(OR($J142="",$C142="Left",$C142="Leaving"),"",IF(AND($O142="",$K142&gt;DayAbandon),"Gate: training not done by day "&amp;DayAbandon,IF(AND($N142="",$K142&gt;DayTools),"Behind: tools not set up (day "&amp;DayTools&amp;")",IF(AND($O142="",$K142&gt;DayTraining),"Behind: training (day "&amp;DayTraining&amp;")",IF(AND($Q142="",$K142&gt;DayShadowing),"Behind: shadowing (day "&amp;DayShadowing&amp;")",IF(AND($R142="",$K142&gt;DayLive),"Behind: not live yet (day "&amp;DayLive&amp;")",IF(AND(LEFT($D142,1)="3",IF($W142="",TRUE(),AsOf-$W142&gt;NewcomerGap)),"Newcomer: no 1:1 in "&amp;NewcomerGap&amp;"+ days","")))))))</f>
        <v/>
      </c>
      <c r="F142" s="14" t="s">
        <v>99</v>
      </c>
      <c r="G142" s="14" t="s">
        <v>72</v>
      </c>
      <c r="H142" s="14" t="s">
        <v>111</v>
      </c>
      <c r="I142" s="14" t="s">
        <v>101</v>
      </c>
      <c r="J142" s="16" t="n">
        <v>46216</v>
      </c>
      <c r="K142" s="15" t="n">
        <f aca="false">IF($J142="","",IF($V142&lt;&gt;"",MIN($V142,AsOf),AsOf)-$J142)</f>
        <v>79</v>
      </c>
      <c r="L142" s="14" t="n">
        <v>10</v>
      </c>
      <c r="M142" s="14" t="s">
        <v>78</v>
      </c>
      <c r="N142" s="16" t="n">
        <v>46222</v>
      </c>
      <c r="O142" s="16" t="n">
        <v>46241</v>
      </c>
      <c r="P142" s="17" t="n">
        <v>0.87</v>
      </c>
      <c r="Q142" s="16" t="n">
        <v>46248</v>
      </c>
      <c r="R142" s="16" t="n">
        <v>46250</v>
      </c>
      <c r="S142" s="16"/>
      <c r="T142" s="14"/>
      <c r="U142" s="16"/>
      <c r="V142" s="18" t="str">
        <f aca="false">IF($A142="","",IFERROR(IF(INDEX(Leavers!$E$2:$E$301,MATCH($A142,Leavers!$A$2:$A$301,0))="","",INDEX(Leavers!$E$2:$E$301,MATCH($A142,Leavers!$A$2:$A$301,0))),""))</f>
        <v/>
      </c>
      <c r="W142" s="18" t="n">
        <f aca="false">IF($A142="","",IF(COUNTIF('Conversation log'!$B$2:$B$1001,$A142)=0,"",_xlfn.MAXIFS('Conversation log'!$A$2:$A$1001,'Conversation log'!$B$2:$B$1001,$A142)))</f>
        <v>46292</v>
      </c>
      <c r="X142" s="14"/>
    </row>
    <row r="143" customFormat="false" ht="15" hidden="false" customHeight="false" outlineLevel="0" collapsed="false">
      <c r="A143" s="14" t="s">
        <v>380</v>
      </c>
      <c r="B143" s="14" t="s">
        <v>381</v>
      </c>
      <c r="C143" s="15" t="str">
        <f aca="false">IF($J143="","",IF(AND($V143&lt;&gt;"",$V143&lt;AsOf),"Left",IF($V143&lt;&gt;"","Leaving",IF(AND($U143&lt;&gt;"",$U143&gt;=AsOf),"Unavailable",IF($T143&lt;&gt;"",$T143,IF(VALUE(LEFT($D143,1))&gt;=3,"Live","Onboarding"))))))</f>
        <v>Live</v>
      </c>
      <c r="D143" s="15" t="str">
        <f aca="false">IF($J143="","",IF($S143&lt;&gt;"","5. Veteran",IF($R143&lt;&gt;"",IF($K143&gt;=DayVetReview,"4. Veteran review due","3. Newcomer"),IF($O143&lt;&gt;"","2. Shadowing","1. Training"))))</f>
        <v>3. Newcomer</v>
      </c>
      <c r="E143" s="15" t="str">
        <f aca="false">IF(OR($J143="",$C143="Left",$C143="Leaving"),"",IF(AND($O143="",$K143&gt;DayAbandon),"Gate: training not done by day "&amp;DayAbandon,IF(AND($N143="",$K143&gt;DayTools),"Behind: tools not set up (day "&amp;DayTools&amp;")",IF(AND($O143="",$K143&gt;DayTraining),"Behind: training (day "&amp;DayTraining&amp;")",IF(AND($Q143="",$K143&gt;DayShadowing),"Behind: shadowing (day "&amp;DayShadowing&amp;")",IF(AND($R143="",$K143&gt;DayLive),"Behind: not live yet (day "&amp;DayLive&amp;")",IF(AND(LEFT($D143,1)="3",IF($W143="",TRUE(),AsOf-$W143&gt;NewcomerGap)),"Newcomer: no 1:1 in "&amp;NewcomerGap&amp;"+ days","")))))))</f>
        <v>Newcomer: no 1:1 in 10+ days</v>
      </c>
      <c r="F143" s="14" t="s">
        <v>81</v>
      </c>
      <c r="G143" s="14" t="s">
        <v>72</v>
      </c>
      <c r="H143" s="14" t="s">
        <v>77</v>
      </c>
      <c r="I143" s="14" t="s">
        <v>84</v>
      </c>
      <c r="J143" s="16" t="n">
        <v>46225</v>
      </c>
      <c r="K143" s="15" t="n">
        <f aca="false">IF($J143="","",IF($V143&lt;&gt;"",MIN($V143,AsOf),AsOf)-$J143)</f>
        <v>70</v>
      </c>
      <c r="L143" s="14" t="n">
        <v>30</v>
      </c>
      <c r="M143" s="14" t="s">
        <v>68</v>
      </c>
      <c r="N143" s="16" t="n">
        <v>46231</v>
      </c>
      <c r="O143" s="16" t="n">
        <v>46242</v>
      </c>
      <c r="P143" s="17" t="n">
        <v>0.93</v>
      </c>
      <c r="Q143" s="16" t="n">
        <v>46263</v>
      </c>
      <c r="R143" s="16" t="n">
        <v>46266</v>
      </c>
      <c r="S143" s="16"/>
      <c r="T143" s="14"/>
      <c r="U143" s="16"/>
      <c r="V143" s="18" t="str">
        <f aca="false">IF($A143="","",IFERROR(IF(INDEX(Leavers!$E$2:$E$301,MATCH($A143,Leavers!$A$2:$A$301,0))="","",INDEX(Leavers!$E$2:$E$301,MATCH($A143,Leavers!$A$2:$A$301,0))),""))</f>
        <v/>
      </c>
      <c r="W143" s="18" t="n">
        <f aca="false">IF($A143="","",IF(COUNTIF('Conversation log'!$B$2:$B$1001,$A143)=0,"",_xlfn.MAXIFS('Conversation log'!$A$2:$A$1001,'Conversation log'!$B$2:$B$1001,$A143)))</f>
        <v>46273</v>
      </c>
      <c r="X143" s="14"/>
    </row>
    <row r="144" customFormat="false" ht="15" hidden="false" customHeight="false" outlineLevel="0" collapsed="false">
      <c r="A144" s="14" t="s">
        <v>382</v>
      </c>
      <c r="B144" s="14" t="s">
        <v>383</v>
      </c>
      <c r="C144" s="15" t="str">
        <f aca="false">IF($J144="","",IF(AND($V144&lt;&gt;"",$V144&lt;AsOf),"Left",IF($V144&lt;&gt;"","Leaving",IF(AND($U144&lt;&gt;"",$U144&gt;=AsOf),"Unavailable",IF($T144&lt;&gt;"",$T144,IF(VALUE(LEFT($D144,1))&gt;=3,"Live","Onboarding"))))))</f>
        <v>Left</v>
      </c>
      <c r="D144" s="15" t="str">
        <f aca="false">IF($J144="","",IF($S144&lt;&gt;"","5. Veteran",IF($R144&lt;&gt;"",IF($K144&gt;=DayVetReview,"4. Veteran review due","3. Newcomer"),IF($O144&lt;&gt;"","2. Shadowing","1. Training"))))</f>
        <v>3. Newcomer</v>
      </c>
      <c r="E144" s="15" t="str">
        <f aca="false">IF(OR($J144="",$C144="Left",$C144="Leaving"),"",IF(AND($O144="",$K144&gt;DayAbandon),"Gate: training not done by day "&amp;DayAbandon,IF(AND($N144="",$K144&gt;DayTools),"Behind: tools not set up (day "&amp;DayTools&amp;")",IF(AND($O144="",$K144&gt;DayTraining),"Behind: training (day "&amp;DayTraining&amp;")",IF(AND($Q144="",$K144&gt;DayShadowing),"Behind: shadowing (day "&amp;DayShadowing&amp;")",IF(AND($R144="",$K144&gt;DayLive),"Behind: not live yet (day "&amp;DayLive&amp;")",IF(AND(LEFT($D144,1)="3",IF($W144="",TRUE(),AsOf-$W144&gt;NewcomerGap)),"Newcomer: no 1:1 in "&amp;NewcomerGap&amp;"+ days","")))))))</f>
        <v/>
      </c>
      <c r="F144" s="14" t="s">
        <v>81</v>
      </c>
      <c r="G144" s="14" t="s">
        <v>72</v>
      </c>
      <c r="H144" s="14" t="s">
        <v>141</v>
      </c>
      <c r="I144" s="14" t="s">
        <v>84</v>
      </c>
      <c r="J144" s="16" t="n">
        <v>46227</v>
      </c>
      <c r="K144" s="15" t="n">
        <f aca="false">IF($J144="","",IF($V144&lt;&gt;"",MIN($V144,AsOf),AsOf)-$J144)</f>
        <v>45</v>
      </c>
      <c r="L144" s="14" t="n">
        <v>30</v>
      </c>
      <c r="M144" s="14" t="s">
        <v>68</v>
      </c>
      <c r="N144" s="16" t="n">
        <v>46236</v>
      </c>
      <c r="O144" s="16" t="n">
        <v>46252</v>
      </c>
      <c r="P144" s="17" t="n">
        <v>1</v>
      </c>
      <c r="Q144" s="16" t="n">
        <v>46268</v>
      </c>
      <c r="R144" s="16" t="n">
        <v>46269</v>
      </c>
      <c r="S144" s="16"/>
      <c r="T144" s="14"/>
      <c r="U144" s="16"/>
      <c r="V144" s="18" t="n">
        <f aca="false">IF($A144="","",IFERROR(IF(INDEX(Leavers!$E$2:$E$301,MATCH($A144,Leavers!$A$2:$A$301,0))="","",INDEX(Leavers!$E$2:$E$301,MATCH($A144,Leavers!$A$2:$A$301,0))),""))</f>
        <v>46272</v>
      </c>
      <c r="W144" s="18" t="n">
        <f aca="false">IF($A144="","",IF(COUNTIF('Conversation log'!$B$2:$B$1001,$A144)=0,"",_xlfn.MAXIFS('Conversation log'!$A$2:$A$1001,'Conversation log'!$B$2:$B$1001,$A144)))</f>
        <v>46269</v>
      </c>
      <c r="X144" s="14"/>
    </row>
    <row r="145" customFormat="false" ht="15" hidden="false" customHeight="false" outlineLevel="0" collapsed="false">
      <c r="A145" s="14" t="s">
        <v>384</v>
      </c>
      <c r="B145" s="14" t="s">
        <v>385</v>
      </c>
      <c r="C145" s="15" t="str">
        <f aca="false">IF($J145="","",IF(AND($V145&lt;&gt;"",$V145&lt;AsOf),"Left",IF($V145&lt;&gt;"","Leaving",IF(AND($U145&lt;&gt;"",$U145&gt;=AsOf),"Unavailable",IF($T145&lt;&gt;"",$T145,IF(VALUE(LEFT($D145,1))&gt;=3,"Live","Onboarding"))))))</f>
        <v>Left</v>
      </c>
      <c r="D145" s="15" t="str">
        <f aca="false">IF($J145="","",IF($S145&lt;&gt;"","5. Veteran",IF($R145&lt;&gt;"",IF($K145&gt;=DayVetReview,"4. Veteran review due","3. Newcomer"),IF($O145&lt;&gt;"","2. Shadowing","1. Training"))))</f>
        <v>2. Shadowing</v>
      </c>
      <c r="E145" s="15" t="str">
        <f aca="false">IF(OR($J145="",$C145="Left",$C145="Leaving"),"",IF(AND($O145="",$K145&gt;DayAbandon),"Gate: training not done by day "&amp;DayAbandon,IF(AND($N145="",$K145&gt;DayTools),"Behind: tools not set up (day "&amp;DayTools&amp;")",IF(AND($O145="",$K145&gt;DayTraining),"Behind: training (day "&amp;DayTraining&amp;")",IF(AND($Q145="",$K145&gt;DayShadowing),"Behind: shadowing (day "&amp;DayShadowing&amp;")",IF(AND($R145="",$K145&gt;DayLive),"Behind: not live yet (day "&amp;DayLive&amp;")",IF(AND(LEFT($D145,1)="3",IF($W145="",TRUE(),AsOf-$W145&gt;NewcomerGap)),"Newcomer: no 1:1 in "&amp;NewcomerGap&amp;"+ days","")))))))</f>
        <v/>
      </c>
      <c r="F145" s="14" t="s">
        <v>71</v>
      </c>
      <c r="G145" s="14" t="s">
        <v>72</v>
      </c>
      <c r="H145" s="14" t="s">
        <v>77</v>
      </c>
      <c r="I145" s="14" t="s">
        <v>74</v>
      </c>
      <c r="J145" s="16" t="n">
        <v>46238</v>
      </c>
      <c r="K145" s="15" t="n">
        <f aca="false">IF($J145="","",IF($V145&lt;&gt;"",MIN($V145,AsOf),AsOf)-$J145)</f>
        <v>43</v>
      </c>
      <c r="L145" s="14" t="n">
        <v>20</v>
      </c>
      <c r="M145" s="14" t="s">
        <v>85</v>
      </c>
      <c r="N145" s="16" t="n">
        <v>46250</v>
      </c>
      <c r="O145" s="16" t="n">
        <v>46255</v>
      </c>
      <c r="P145" s="17" t="n">
        <v>0.85</v>
      </c>
      <c r="Q145" s="16" t="n">
        <v>46281</v>
      </c>
      <c r="R145" s="16"/>
      <c r="S145" s="16"/>
      <c r="T145" s="14"/>
      <c r="U145" s="16"/>
      <c r="V145" s="18" t="n">
        <f aca="false">IF($A145="","",IFERROR(IF(INDEX(Leavers!$E$2:$E$301,MATCH($A145,Leavers!$A$2:$A$301,0))="","",INDEX(Leavers!$E$2:$E$301,MATCH($A145,Leavers!$A$2:$A$301,0))),""))</f>
        <v>46281</v>
      </c>
      <c r="W145" s="18" t="n">
        <f aca="false">IF($A145="","",IF(COUNTIF('Conversation log'!$B$2:$B$1001,$A145)=0,"",_xlfn.MAXIFS('Conversation log'!$A$2:$A$1001,'Conversation log'!$B$2:$B$1001,$A145)))</f>
        <v>46277</v>
      </c>
      <c r="X145" s="14"/>
    </row>
    <row r="146" customFormat="false" ht="15" hidden="false" customHeight="false" outlineLevel="0" collapsed="false">
      <c r="A146" s="14" t="s">
        <v>386</v>
      </c>
      <c r="B146" s="14" t="s">
        <v>387</v>
      </c>
      <c r="C146" s="15" t="str">
        <f aca="false">IF($J146="","",IF(AND($V146&lt;&gt;"",$V146&lt;AsOf),"Left",IF($V146&lt;&gt;"","Leaving",IF(AND($U146&lt;&gt;"",$U146&gt;=AsOf),"Unavailable",IF($T146&lt;&gt;"",$T146,IF(VALUE(LEFT($D146,1))&gt;=3,"Live","Onboarding"))))))</f>
        <v>Onboarding</v>
      </c>
      <c r="D146" s="15" t="str">
        <f aca="false">IF($J146="","",IF($S146&lt;&gt;"","5. Veteran",IF($R146&lt;&gt;"",IF($K146&gt;=DayVetReview,"4. Veteran review due","3. Newcomer"),IF($O146&lt;&gt;"","2. Shadowing","1. Training"))))</f>
        <v>2. Shadowing</v>
      </c>
      <c r="E146" s="15" t="str">
        <f aca="false">IF(OR($J146="",$C146="Left",$C146="Leaving"),"",IF(AND($O146="",$K146&gt;DayAbandon),"Gate: training not done by day "&amp;DayAbandon,IF(AND($N146="",$K146&gt;DayTools),"Behind: tools not set up (day "&amp;DayTools&amp;")",IF(AND($O146="",$K146&gt;DayTraining),"Behind: training (day "&amp;DayTraining&amp;")",IF(AND($Q146="",$K146&gt;DayShadowing),"Behind: shadowing (day "&amp;DayShadowing&amp;")",IF(AND($R146="",$K146&gt;DayLive),"Behind: not live yet (day "&amp;DayLive&amp;")",IF(AND(LEFT($D146,1)="3",IF($W146="",TRUE(),AsOf-$W146&gt;NewcomerGap)),"Newcomer: no 1:1 in "&amp;NewcomerGap&amp;"+ days","")))))))</f>
        <v>Behind: not live yet (day 50)</v>
      </c>
      <c r="F146" s="14" t="s">
        <v>99</v>
      </c>
      <c r="G146" s="14" t="s">
        <v>72</v>
      </c>
      <c r="H146" s="14" t="s">
        <v>92</v>
      </c>
      <c r="I146" s="14" t="s">
        <v>101</v>
      </c>
      <c r="J146" s="16" t="n">
        <v>46240</v>
      </c>
      <c r="K146" s="15" t="n">
        <f aca="false">IF($J146="","",IF($V146&lt;&gt;"",MIN($V146,AsOf),AsOf)-$J146)</f>
        <v>55</v>
      </c>
      <c r="L146" s="14" t="n">
        <v>15</v>
      </c>
      <c r="M146" s="14" t="s">
        <v>68</v>
      </c>
      <c r="N146" s="16" t="n">
        <v>46244</v>
      </c>
      <c r="O146" s="16" t="n">
        <v>46260</v>
      </c>
      <c r="P146" s="17" t="n">
        <v>0.91</v>
      </c>
      <c r="Q146" s="16" t="n">
        <v>46281</v>
      </c>
      <c r="R146" s="16"/>
      <c r="S146" s="16"/>
      <c r="T146" s="14"/>
      <c r="U146" s="16"/>
      <c r="V146" s="18" t="str">
        <f aca="false">IF($A146="","",IFERROR(IF(INDEX(Leavers!$E$2:$E$301,MATCH($A146,Leavers!$A$2:$A$301,0))="","",INDEX(Leavers!$E$2:$E$301,MATCH($A146,Leavers!$A$2:$A$301,0))),""))</f>
        <v/>
      </c>
      <c r="W146" s="18" t="n">
        <f aca="false">IF($A146="","",IF(COUNTIF('Conversation log'!$B$2:$B$1001,$A146)=0,"",_xlfn.MAXIFS('Conversation log'!$A$2:$A$1001,'Conversation log'!$B$2:$B$1001,$A146)))</f>
        <v>46253</v>
      </c>
      <c r="X146" s="14"/>
    </row>
    <row r="147" customFormat="false" ht="15" hidden="false" customHeight="false" outlineLevel="0" collapsed="false">
      <c r="A147" s="14" t="s">
        <v>388</v>
      </c>
      <c r="B147" s="14" t="s">
        <v>389</v>
      </c>
      <c r="C147" s="15" t="str">
        <f aca="false">IF($J147="","",IF(AND($V147&lt;&gt;"",$V147&lt;AsOf),"Left",IF($V147&lt;&gt;"","Leaving",IF(AND($U147&lt;&gt;"",$U147&gt;=AsOf),"Unavailable",IF($T147&lt;&gt;"",$T147,IF(VALUE(LEFT($D147,1))&gt;=3,"Live","Onboarding"))))))</f>
        <v>Live</v>
      </c>
      <c r="D147" s="15" t="str">
        <f aca="false">IF($J147="","",IF($S147&lt;&gt;"","5. Veteran",IF($R147&lt;&gt;"",IF($K147&gt;=DayVetReview,"4. Veteran review due","3. Newcomer"),IF($O147&lt;&gt;"","2. Shadowing","1. Training"))))</f>
        <v>3. Newcomer</v>
      </c>
      <c r="E147" s="15" t="str">
        <f aca="false">IF(OR($J147="",$C147="Left",$C147="Leaving"),"",IF(AND($O147="",$K147&gt;DayAbandon),"Gate: training not done by day "&amp;DayAbandon,IF(AND($N147="",$K147&gt;DayTools),"Behind: tools not set up (day "&amp;DayTools&amp;")",IF(AND($O147="",$K147&gt;DayTraining),"Behind: training (day "&amp;DayTraining&amp;")",IF(AND($Q147="",$K147&gt;DayShadowing),"Behind: shadowing (day "&amp;DayShadowing&amp;")",IF(AND($R147="",$K147&gt;DayLive),"Behind: not live yet (day "&amp;DayLive&amp;")",IF(AND(LEFT($D147,1)="3",IF($W147="",TRUE(),AsOf-$W147&gt;NewcomerGap)),"Newcomer: no 1:1 in "&amp;NewcomerGap&amp;"+ days","")))))))</f>
        <v/>
      </c>
      <c r="F147" s="14" t="s">
        <v>95</v>
      </c>
      <c r="G147" s="14" t="s">
        <v>72</v>
      </c>
      <c r="H147" s="14" t="s">
        <v>73</v>
      </c>
      <c r="I147" s="14" t="s">
        <v>63</v>
      </c>
      <c r="J147" s="16" t="n">
        <v>46245</v>
      </c>
      <c r="K147" s="15" t="n">
        <f aca="false">IF($J147="","",IF($V147&lt;&gt;"",MIN($V147,AsOf),AsOf)-$J147)</f>
        <v>50</v>
      </c>
      <c r="L147" s="14" t="n">
        <v>20</v>
      </c>
      <c r="M147" s="14" t="s">
        <v>85</v>
      </c>
      <c r="N147" s="16" t="n">
        <v>46255</v>
      </c>
      <c r="O147" s="16" t="n">
        <v>46269</v>
      </c>
      <c r="P147" s="17" t="n">
        <v>0.69</v>
      </c>
      <c r="Q147" s="16" t="n">
        <v>46285</v>
      </c>
      <c r="R147" s="16" t="n">
        <v>46290</v>
      </c>
      <c r="S147" s="16"/>
      <c r="T147" s="14"/>
      <c r="U147" s="16"/>
      <c r="V147" s="18" t="str">
        <f aca="false">IF($A147="","",IFERROR(IF(INDEX(Leavers!$E$2:$E$301,MATCH($A147,Leavers!$A$2:$A$301,0))="","",INDEX(Leavers!$E$2:$E$301,MATCH($A147,Leavers!$A$2:$A$301,0))),""))</f>
        <v/>
      </c>
      <c r="W147" s="18" t="n">
        <f aca="false">IF($A147="","",IF(COUNTIF('Conversation log'!$B$2:$B$1001,$A147)=0,"",_xlfn.MAXIFS('Conversation log'!$A$2:$A$1001,'Conversation log'!$B$2:$B$1001,$A147)))</f>
        <v>46290</v>
      </c>
      <c r="X147" s="14"/>
    </row>
    <row r="148" customFormat="false" ht="15" hidden="false" customHeight="false" outlineLevel="0" collapsed="false">
      <c r="A148" s="14" t="s">
        <v>390</v>
      </c>
      <c r="B148" s="14" t="s">
        <v>391</v>
      </c>
      <c r="C148" s="15" t="str">
        <f aca="false">IF($J148="","",IF(AND($V148&lt;&gt;"",$V148&lt;AsOf),"Left",IF($V148&lt;&gt;"","Leaving",IF(AND($U148&lt;&gt;"",$U148&gt;=AsOf),"Unavailable",IF($T148&lt;&gt;"",$T148,IF(VALUE(LEFT($D148,1))&gt;=3,"Live","Onboarding"))))))</f>
        <v>Onboarding</v>
      </c>
      <c r="D148" s="15" t="str">
        <f aca="false">IF($J148="","",IF($S148&lt;&gt;"","5. Veteran",IF($R148&lt;&gt;"",IF($K148&gt;=DayVetReview,"4. Veteran review due","3. Newcomer"),IF($O148&lt;&gt;"","2. Shadowing","1. Training"))))</f>
        <v>1. Training</v>
      </c>
      <c r="E148" s="15" t="str">
        <f aca="false">IF(OR($J148="",$C148="Left",$C148="Leaving"),"",IF(AND($O148="",$K148&gt;DayAbandon),"Gate: training not done by day "&amp;DayAbandon,IF(AND($N148="",$K148&gt;DayTools),"Behind: tools not set up (day "&amp;DayTools&amp;")",IF(AND($O148="",$K148&gt;DayTraining),"Behind: training (day "&amp;DayTraining&amp;")",IF(AND($Q148="",$K148&gt;DayShadowing),"Behind: shadowing (day "&amp;DayShadowing&amp;")",IF(AND($R148="",$K148&gt;DayLive),"Behind: not live yet (day "&amp;DayLive&amp;")",IF(AND(LEFT($D148,1)="3",IF($W148="",TRUE(),AsOf-$W148&gt;NewcomerGap)),"Newcomer: no 1:1 in "&amp;NewcomerGap&amp;"+ days","")))))))</f>
        <v>Gate: training not done by day 45</v>
      </c>
      <c r="F148" s="14" t="s">
        <v>71</v>
      </c>
      <c r="G148" s="14" t="s">
        <v>72</v>
      </c>
      <c r="H148" s="14" t="s">
        <v>92</v>
      </c>
      <c r="I148" s="14" t="s">
        <v>74</v>
      </c>
      <c r="J148" s="16" t="n">
        <v>46246</v>
      </c>
      <c r="K148" s="15" t="n">
        <f aca="false">IF($J148="","",IF($V148&lt;&gt;"",MIN($V148,AsOf),AsOf)-$J148)</f>
        <v>49</v>
      </c>
      <c r="L148" s="14" t="n">
        <v>10</v>
      </c>
      <c r="M148" s="14" t="s">
        <v>78</v>
      </c>
      <c r="N148" s="16" t="n">
        <v>46254</v>
      </c>
      <c r="O148" s="16"/>
      <c r="P148" s="17"/>
      <c r="Q148" s="16"/>
      <c r="R148" s="16"/>
      <c r="S148" s="16"/>
      <c r="T148" s="14"/>
      <c r="U148" s="16"/>
      <c r="V148" s="18" t="str">
        <f aca="false">IF($A148="","",IFERROR(IF(INDEX(Leavers!$E$2:$E$301,MATCH($A148,Leavers!$A$2:$A$301,0))="","",INDEX(Leavers!$E$2:$E$301,MATCH($A148,Leavers!$A$2:$A$301,0))),""))</f>
        <v/>
      </c>
      <c r="W148" s="18" t="n">
        <f aca="false">IF($A148="","",IF(COUNTIF('Conversation log'!$B$2:$B$1001,$A148)=0,"",_xlfn.MAXIFS('Conversation log'!$A$2:$A$1001,'Conversation log'!$B$2:$B$1001,$A148)))</f>
        <v>46269</v>
      </c>
      <c r="X148" s="14"/>
    </row>
    <row r="149" customFormat="false" ht="15" hidden="false" customHeight="false" outlineLevel="0" collapsed="false">
      <c r="A149" s="14" t="s">
        <v>392</v>
      </c>
      <c r="B149" s="14" t="s">
        <v>393</v>
      </c>
      <c r="C149" s="15" t="str">
        <f aca="false">IF($J149="","",IF(AND($V149&lt;&gt;"",$V149&lt;AsOf),"Left",IF($V149&lt;&gt;"","Leaving",IF(AND($U149&lt;&gt;"",$U149&gt;=AsOf),"Unavailable",IF($T149&lt;&gt;"",$T149,IF(VALUE(LEFT($D149,1))&gt;=3,"Live","Onboarding"))))))</f>
        <v>Onboarding</v>
      </c>
      <c r="D149" s="15" t="str">
        <f aca="false">IF($J149="","",IF($S149&lt;&gt;"","5. Veteran",IF($R149&lt;&gt;"",IF($K149&gt;=DayVetReview,"4. Veteran review due","3. Newcomer"),IF($O149&lt;&gt;"","2. Shadowing","1. Training"))))</f>
        <v>1. Training</v>
      </c>
      <c r="E149" s="15" t="str">
        <f aca="false">IF(OR($J149="",$C149="Left",$C149="Leaving"),"",IF(AND($O149="",$K149&gt;DayAbandon),"Gate: training not done by day "&amp;DayAbandon,IF(AND($N149="",$K149&gt;DayTools),"Behind: tools not set up (day "&amp;DayTools&amp;")",IF(AND($O149="",$K149&gt;DayTraining),"Behind: training (day "&amp;DayTraining&amp;")",IF(AND($Q149="",$K149&gt;DayShadowing),"Behind: shadowing (day "&amp;DayShadowing&amp;")",IF(AND($R149="",$K149&gt;DayLive),"Behind: not live yet (day "&amp;DayLive&amp;")",IF(AND(LEFT($D149,1)="3",IF($W149="",TRUE(),AsOf-$W149&gt;NewcomerGap)),"Newcomer: no 1:1 in "&amp;NewcomerGap&amp;"+ days","")))))))</f>
        <v>Behind: training (day 30)</v>
      </c>
      <c r="F149" s="14" t="s">
        <v>81</v>
      </c>
      <c r="G149" s="14" t="s">
        <v>72</v>
      </c>
      <c r="H149" s="14" t="s">
        <v>92</v>
      </c>
      <c r="I149" s="14" t="s">
        <v>84</v>
      </c>
      <c r="J149" s="16" t="n">
        <v>46260</v>
      </c>
      <c r="K149" s="15" t="n">
        <f aca="false">IF($J149="","",IF($V149&lt;&gt;"",MIN($V149,AsOf),AsOf)-$J149)</f>
        <v>35</v>
      </c>
      <c r="L149" s="14" t="n">
        <v>10</v>
      </c>
      <c r="M149" s="14" t="s">
        <v>85</v>
      </c>
      <c r="N149" s="16" t="n">
        <v>46275</v>
      </c>
      <c r="O149" s="16"/>
      <c r="P149" s="17"/>
      <c r="Q149" s="16"/>
      <c r="R149" s="16"/>
      <c r="S149" s="16"/>
      <c r="T149" s="14"/>
      <c r="U149" s="16"/>
      <c r="V149" s="18" t="str">
        <f aca="false">IF($A149="","",IFERROR(IF(INDEX(Leavers!$E$2:$E$301,MATCH($A149,Leavers!$A$2:$A$301,0))="","",INDEX(Leavers!$E$2:$E$301,MATCH($A149,Leavers!$A$2:$A$301,0))),""))</f>
        <v/>
      </c>
      <c r="W149" s="18" t="n">
        <f aca="false">IF($A149="","",IF(COUNTIF('Conversation log'!$B$2:$B$1001,$A149)=0,"",_xlfn.MAXIFS('Conversation log'!$A$2:$A$1001,'Conversation log'!$B$2:$B$1001,$A149)))</f>
        <v>46281</v>
      </c>
      <c r="X149" s="14"/>
    </row>
    <row r="150" customFormat="false" ht="15" hidden="false" customHeight="false" outlineLevel="0" collapsed="false">
      <c r="A150" s="14" t="s">
        <v>394</v>
      </c>
      <c r="B150" s="14" t="s">
        <v>395</v>
      </c>
      <c r="C150" s="15" t="str">
        <f aca="false">IF($J150="","",IF(AND($V150&lt;&gt;"",$V150&lt;AsOf),"Left",IF($V150&lt;&gt;"","Leaving",IF(AND($U150&lt;&gt;"",$U150&gt;=AsOf),"Unavailable",IF($T150&lt;&gt;"",$T150,IF(VALUE(LEFT($D150,1))&gt;=3,"Live","Onboarding"))))))</f>
        <v>Onboarding</v>
      </c>
      <c r="D150" s="15" t="str">
        <f aca="false">IF($J150="","",IF($S150&lt;&gt;"","5. Veteran",IF($R150&lt;&gt;"",IF($K150&gt;=DayVetReview,"4. Veteran review due","3. Newcomer"),IF($O150&lt;&gt;"","2. Shadowing","1. Training"))))</f>
        <v>2. Shadowing</v>
      </c>
      <c r="E150" s="15" t="str">
        <f aca="false">IF(OR($J150="",$C150="Left",$C150="Leaving"),"",IF(AND($O150="",$K150&gt;DayAbandon),"Gate: training not done by day "&amp;DayAbandon,IF(AND($N150="",$K150&gt;DayTools),"Behind: tools not set up (day "&amp;DayTools&amp;")",IF(AND($O150="",$K150&gt;DayTraining),"Behind: training (day "&amp;DayTraining&amp;")",IF(AND($Q150="",$K150&gt;DayShadowing),"Behind: shadowing (day "&amp;DayShadowing&amp;")",IF(AND($R150="",$K150&gt;DayLive),"Behind: not live yet (day "&amp;DayLive&amp;")",IF(AND(LEFT($D150,1)="3",IF($W150="",TRUE(),AsOf-$W150&gt;NewcomerGap)),"Newcomer: no 1:1 in "&amp;NewcomerGap&amp;"+ days","")))))))</f>
        <v/>
      </c>
      <c r="F150" s="14" t="s">
        <v>99</v>
      </c>
      <c r="G150" s="14" t="s">
        <v>72</v>
      </c>
      <c r="H150" s="14" t="s">
        <v>114</v>
      </c>
      <c r="I150" s="14" t="s">
        <v>101</v>
      </c>
      <c r="J150" s="16" t="n">
        <v>46261</v>
      </c>
      <c r="K150" s="15" t="n">
        <f aca="false">IF($J150="","",IF($V150&lt;&gt;"",MIN($V150,AsOf),AsOf)-$J150)</f>
        <v>34</v>
      </c>
      <c r="L150" s="14" t="n">
        <v>20</v>
      </c>
      <c r="M150" s="14" t="s">
        <v>68</v>
      </c>
      <c r="N150" s="16" t="n">
        <v>46264</v>
      </c>
      <c r="O150" s="16" t="n">
        <v>46281</v>
      </c>
      <c r="P150" s="17" t="n">
        <v>0.98</v>
      </c>
      <c r="Q150" s="16" t="n">
        <v>46294</v>
      </c>
      <c r="R150" s="16"/>
      <c r="S150" s="16"/>
      <c r="T150" s="14"/>
      <c r="U150" s="16"/>
      <c r="V150" s="18" t="str">
        <f aca="false">IF($A150="","",IFERROR(IF(INDEX(Leavers!$E$2:$E$301,MATCH($A150,Leavers!$A$2:$A$301,0))="","",INDEX(Leavers!$E$2:$E$301,MATCH($A150,Leavers!$A$2:$A$301,0))),""))</f>
        <v/>
      </c>
      <c r="W150" s="18" t="n">
        <f aca="false">IF($A150="","",IF(COUNTIF('Conversation log'!$B$2:$B$1001,$A150)=0,"",_xlfn.MAXIFS('Conversation log'!$A$2:$A$1001,'Conversation log'!$B$2:$B$1001,$A150)))</f>
        <v>46294</v>
      </c>
      <c r="X150" s="14"/>
    </row>
    <row r="151" customFormat="false" ht="15" hidden="false" customHeight="false" outlineLevel="0" collapsed="false">
      <c r="A151" s="14" t="s">
        <v>396</v>
      </c>
      <c r="B151" s="14" t="s">
        <v>397</v>
      </c>
      <c r="C151" s="15" t="str">
        <f aca="false">IF($J151="","",IF(AND($V151&lt;&gt;"",$V151&lt;AsOf),"Left",IF($V151&lt;&gt;"","Leaving",IF(AND($U151&lt;&gt;"",$U151&gt;=AsOf),"Unavailable",IF($T151&lt;&gt;"",$T151,IF(VALUE(LEFT($D151,1))&gt;=3,"Live","Onboarding"))))))</f>
        <v>Onboarding</v>
      </c>
      <c r="D151" s="15" t="str">
        <f aca="false">IF($J151="","",IF($S151&lt;&gt;"","5. Veteran",IF($R151&lt;&gt;"",IF($K151&gt;=DayVetReview,"4. Veteran review due","3. Newcomer"),IF($O151&lt;&gt;"","2. Shadowing","1. Training"))))</f>
        <v>1. Training</v>
      </c>
      <c r="E151" s="15" t="str">
        <f aca="false">IF(OR($J151="",$C151="Left",$C151="Leaving"),"",IF(AND($O151="",$K151&gt;DayAbandon),"Gate: training not done by day "&amp;DayAbandon,IF(AND($N151="",$K151&gt;DayTools),"Behind: tools not set up (day "&amp;DayTools&amp;")",IF(AND($O151="",$K151&gt;DayTraining),"Behind: training (day "&amp;DayTraining&amp;")",IF(AND($Q151="",$K151&gt;DayShadowing),"Behind: shadowing (day "&amp;DayShadowing&amp;")",IF(AND($R151="",$K151&gt;DayLive),"Behind: not live yet (day "&amp;DayLive&amp;")",IF(AND(LEFT($D151,1)="3",IF($W151="",TRUE(),AsOf-$W151&gt;NewcomerGap)),"Newcomer: no 1:1 in "&amp;NewcomerGap&amp;"+ days","")))))))</f>
        <v>Behind: tools not set up (day 21)</v>
      </c>
      <c r="F151" s="14" t="s">
        <v>81</v>
      </c>
      <c r="G151" s="14" t="s">
        <v>72</v>
      </c>
      <c r="H151" s="14" t="s">
        <v>141</v>
      </c>
      <c r="I151" s="14" t="s">
        <v>84</v>
      </c>
      <c r="J151" s="16" t="n">
        <v>46269</v>
      </c>
      <c r="K151" s="15" t="n">
        <f aca="false">IF($J151="","",IF($V151&lt;&gt;"",MIN($V151,AsOf),AsOf)-$J151)</f>
        <v>26</v>
      </c>
      <c r="L151" s="14" t="n">
        <v>10</v>
      </c>
      <c r="M151" s="14"/>
      <c r="N151" s="16"/>
      <c r="O151" s="16"/>
      <c r="P151" s="17"/>
      <c r="Q151" s="16"/>
      <c r="R151" s="16"/>
      <c r="S151" s="16"/>
      <c r="T151" s="14"/>
      <c r="U151" s="16"/>
      <c r="V151" s="18" t="str">
        <f aca="false">IF($A151="","",IFERROR(IF(INDEX(Leavers!$E$2:$E$301,MATCH($A151,Leavers!$A$2:$A$301,0))="","",INDEX(Leavers!$E$2:$E$301,MATCH($A151,Leavers!$A$2:$A$301,0))),""))</f>
        <v/>
      </c>
      <c r="W151" s="18" t="n">
        <f aca="false">IF($A151="","",IF(COUNTIF('Conversation log'!$B$2:$B$1001,$A151)=0,"",_xlfn.MAXIFS('Conversation log'!$A$2:$A$1001,'Conversation log'!$B$2:$B$1001,$A151)))</f>
        <v>46291</v>
      </c>
      <c r="X151" s="14"/>
    </row>
    <row r="152" customFormat="false" ht="15" hidden="false" customHeight="false" outlineLevel="0" collapsed="false">
      <c r="A152" s="14" t="s">
        <v>398</v>
      </c>
      <c r="B152" s="14" t="s">
        <v>399</v>
      </c>
      <c r="C152" s="15" t="str">
        <f aca="false">IF($J152="","",IF(AND($V152&lt;&gt;"",$V152&lt;AsOf),"Left",IF($V152&lt;&gt;"","Leaving",IF(AND($U152&lt;&gt;"",$U152&gt;=AsOf),"Unavailable",IF($T152&lt;&gt;"",$T152,IF(VALUE(LEFT($D152,1))&gt;=3,"Live","Onboarding"))))))</f>
        <v>Onboarding</v>
      </c>
      <c r="D152" s="15" t="str">
        <f aca="false">IF($J152="","",IF($S152&lt;&gt;"","5. Veteran",IF($R152&lt;&gt;"",IF($K152&gt;=DayVetReview,"4. Veteran review due","3. Newcomer"),IF($O152&lt;&gt;"","2. Shadowing","1. Training"))))</f>
        <v>2. Shadowing</v>
      </c>
      <c r="E152" s="15" t="str">
        <f aca="false">IF(OR($J152="",$C152="Left",$C152="Leaving"),"",IF(AND($O152="",$K152&gt;DayAbandon),"Gate: training not done by day "&amp;DayAbandon,IF(AND($N152="",$K152&gt;DayTools),"Behind: tools not set up (day "&amp;DayTools&amp;")",IF(AND($O152="",$K152&gt;DayTraining),"Behind: training (day "&amp;DayTraining&amp;")",IF(AND($Q152="",$K152&gt;DayShadowing),"Behind: shadowing (day "&amp;DayShadowing&amp;")",IF(AND($R152="",$K152&gt;DayLive),"Behind: not live yet (day "&amp;DayLive&amp;")",IF(AND(LEFT($D152,1)="3",IF($W152="",TRUE(),AsOf-$W152&gt;NewcomerGap)),"Newcomer: no 1:1 in "&amp;NewcomerGap&amp;"+ days","")))))))</f>
        <v/>
      </c>
      <c r="F152" s="14" t="s">
        <v>71</v>
      </c>
      <c r="G152" s="14" t="s">
        <v>72</v>
      </c>
      <c r="H152" s="14" t="s">
        <v>73</v>
      </c>
      <c r="I152" s="14" t="s">
        <v>74</v>
      </c>
      <c r="J152" s="16" t="n">
        <v>46276</v>
      </c>
      <c r="K152" s="15" t="n">
        <f aca="false">IF($J152="","",IF($V152&lt;&gt;"",MIN($V152,AsOf),AsOf)-$J152)</f>
        <v>19</v>
      </c>
      <c r="L152" s="14" t="n">
        <v>20</v>
      </c>
      <c r="M152" s="14" t="s">
        <v>68</v>
      </c>
      <c r="N152" s="16" t="n">
        <v>46282</v>
      </c>
      <c r="O152" s="16" t="n">
        <v>46291</v>
      </c>
      <c r="P152" s="17" t="n">
        <v>0.96</v>
      </c>
      <c r="Q152" s="16"/>
      <c r="R152" s="16"/>
      <c r="S152" s="16"/>
      <c r="T152" s="14"/>
      <c r="U152" s="16"/>
      <c r="V152" s="18" t="str">
        <f aca="false">IF($A152="","",IFERROR(IF(INDEX(Leavers!$E$2:$E$301,MATCH($A152,Leavers!$A$2:$A$301,0))="","",INDEX(Leavers!$E$2:$E$301,MATCH($A152,Leavers!$A$2:$A$301,0))),""))</f>
        <v/>
      </c>
      <c r="W152" s="18" t="n">
        <f aca="false">IF($A152="","",IF(COUNTIF('Conversation log'!$B$2:$B$1001,$A152)=0,"",_xlfn.MAXIFS('Conversation log'!$A$2:$A$1001,'Conversation log'!$B$2:$B$1001,$A152)))</f>
        <v>46292</v>
      </c>
      <c r="X152" s="14"/>
    </row>
    <row r="153" customFormat="false" ht="15" hidden="false" customHeight="false" outlineLevel="0" collapsed="false">
      <c r="A153" s="14" t="s">
        <v>400</v>
      </c>
      <c r="B153" s="14" t="s">
        <v>401</v>
      </c>
      <c r="C153" s="15" t="str">
        <f aca="false">IF($J153="","",IF(AND($V153&lt;&gt;"",$V153&lt;AsOf),"Left",IF($V153&lt;&gt;"","Leaving",IF(AND($U153&lt;&gt;"",$U153&gt;=AsOf),"Unavailable",IF($T153&lt;&gt;"",$T153,IF(VALUE(LEFT($D153,1))&gt;=3,"Live","Onboarding"))))))</f>
        <v>Onboarding</v>
      </c>
      <c r="D153" s="15" t="str">
        <f aca="false">IF($J153="","",IF($S153&lt;&gt;"","5. Veteran",IF($R153&lt;&gt;"",IF($K153&gt;=DayVetReview,"4. Veteran review due","3. Newcomer"),IF($O153&lt;&gt;"","2. Shadowing","1. Training"))))</f>
        <v>2. Shadowing</v>
      </c>
      <c r="E153" s="15" t="str">
        <f aca="false">IF(OR($J153="",$C153="Left",$C153="Leaving"),"",IF(AND($O153="",$K153&gt;DayAbandon),"Gate: training not done by day "&amp;DayAbandon,IF(AND($N153="",$K153&gt;DayTools),"Behind: tools not set up (day "&amp;DayTools&amp;")",IF(AND($O153="",$K153&gt;DayTraining),"Behind: training (day "&amp;DayTraining&amp;")",IF(AND($Q153="",$K153&gt;DayShadowing),"Behind: shadowing (day "&amp;DayShadowing&amp;")",IF(AND($R153="",$K153&gt;DayLive),"Behind: not live yet (day "&amp;DayLive&amp;")",IF(AND(LEFT($D153,1)="3",IF($W153="",TRUE(),AsOf-$W153&gt;NewcomerGap)),"Newcomer: no 1:1 in "&amp;NewcomerGap&amp;"+ days","")))))))</f>
        <v/>
      </c>
      <c r="F153" s="14" t="s">
        <v>81</v>
      </c>
      <c r="G153" s="14" t="s">
        <v>72</v>
      </c>
      <c r="H153" s="14" t="s">
        <v>288</v>
      </c>
      <c r="I153" s="14" t="s">
        <v>84</v>
      </c>
      <c r="J153" s="16" t="n">
        <v>46279</v>
      </c>
      <c r="K153" s="15" t="n">
        <f aca="false">IF($J153="","",IF($V153&lt;&gt;"",MIN($V153,AsOf),AsOf)-$J153)</f>
        <v>16</v>
      </c>
      <c r="L153" s="14" t="n">
        <v>20</v>
      </c>
      <c r="M153" s="14" t="s">
        <v>68</v>
      </c>
      <c r="N153" s="16" t="n">
        <v>46287</v>
      </c>
      <c r="O153" s="16" t="n">
        <v>46294</v>
      </c>
      <c r="P153" s="17" t="n">
        <v>1</v>
      </c>
      <c r="Q153" s="16"/>
      <c r="R153" s="16"/>
      <c r="S153" s="16"/>
      <c r="T153" s="14"/>
      <c r="U153" s="16"/>
      <c r="V153" s="18" t="str">
        <f aca="false">IF($A153="","",IFERROR(IF(INDEX(Leavers!$E$2:$E$301,MATCH($A153,Leavers!$A$2:$A$301,0))="","",INDEX(Leavers!$E$2:$E$301,MATCH($A153,Leavers!$A$2:$A$301,0))),""))</f>
        <v/>
      </c>
      <c r="W153" s="18" t="n">
        <f aca="false">IF($A153="","",IF(COUNTIF('Conversation log'!$B$2:$B$1001,$A153)=0,"",_xlfn.MAXIFS('Conversation log'!$A$2:$A$1001,'Conversation log'!$B$2:$B$1001,$A153)))</f>
        <v>46295</v>
      </c>
      <c r="X153" s="14"/>
    </row>
    <row r="154" customFormat="false" ht="15" hidden="false" customHeight="false" outlineLevel="0" collapsed="false">
      <c r="A154" s="14" t="s">
        <v>402</v>
      </c>
      <c r="B154" s="14" t="s">
        <v>403</v>
      </c>
      <c r="C154" s="15" t="str">
        <f aca="false">IF($J154="","",IF(AND($V154&lt;&gt;"",$V154&lt;AsOf),"Left",IF($V154&lt;&gt;"","Leaving",IF(AND($U154&lt;&gt;"",$U154&gt;=AsOf),"Unavailable",IF($T154&lt;&gt;"",$T154,IF(VALUE(LEFT($D154,1))&gt;=3,"Live","Onboarding"))))))</f>
        <v>Onboarding</v>
      </c>
      <c r="D154" s="15" t="str">
        <f aca="false">IF($J154="","",IF($S154&lt;&gt;"","5. Veteran",IF($R154&lt;&gt;"",IF($K154&gt;=DayVetReview,"4. Veteran review due","3. Newcomer"),IF($O154&lt;&gt;"","2. Shadowing","1. Training"))))</f>
        <v>1. Training</v>
      </c>
      <c r="E154" s="15" t="str">
        <f aca="false">IF(OR($J154="",$C154="Left",$C154="Leaving"),"",IF(AND($O154="",$K154&gt;DayAbandon),"Gate: training not done by day "&amp;DayAbandon,IF(AND($N154="",$K154&gt;DayTools),"Behind: tools not set up (day "&amp;DayTools&amp;")",IF(AND($O154="",$K154&gt;DayTraining),"Behind: training (day "&amp;DayTraining&amp;")",IF(AND($Q154="",$K154&gt;DayShadowing),"Behind: shadowing (day "&amp;DayShadowing&amp;")",IF(AND($R154="",$K154&gt;DayLive),"Behind: not live yet (day "&amp;DayLive&amp;")",IF(AND(LEFT($D154,1)="3",IF($W154="",TRUE(),AsOf-$W154&gt;NewcomerGap)),"Newcomer: no 1:1 in "&amp;NewcomerGap&amp;"+ days","")))))))</f>
        <v/>
      </c>
      <c r="F154" s="14" t="s">
        <v>81</v>
      </c>
      <c r="G154" s="14" t="s">
        <v>72</v>
      </c>
      <c r="H154" s="14" t="s">
        <v>135</v>
      </c>
      <c r="I154" s="14" t="s">
        <v>84</v>
      </c>
      <c r="J154" s="16" t="n">
        <v>46286</v>
      </c>
      <c r="K154" s="15" t="n">
        <f aca="false">IF($J154="","",IF($V154&lt;&gt;"",MIN($V154,AsOf),AsOf)-$J154)</f>
        <v>9</v>
      </c>
      <c r="L154" s="14" t="n">
        <v>30</v>
      </c>
      <c r="M154" s="14"/>
      <c r="N154" s="16"/>
      <c r="O154" s="16"/>
      <c r="P154" s="17"/>
      <c r="Q154" s="16"/>
      <c r="R154" s="16"/>
      <c r="S154" s="16"/>
      <c r="T154" s="14"/>
      <c r="U154" s="16"/>
      <c r="V154" s="18" t="str">
        <f aca="false">IF($A154="","",IFERROR(IF(INDEX(Leavers!$E$2:$E$301,MATCH($A154,Leavers!$A$2:$A$301,0))="","",INDEX(Leavers!$E$2:$E$301,MATCH($A154,Leavers!$A$2:$A$301,0))),""))</f>
        <v/>
      </c>
      <c r="W154" s="18" t="n">
        <f aca="false">IF($A154="","",IF(COUNTIF('Conversation log'!$B$2:$B$1001,$A154)=0,"",_xlfn.MAXIFS('Conversation log'!$A$2:$A$1001,'Conversation log'!$B$2:$B$1001,$A154)))</f>
        <v>46289</v>
      </c>
      <c r="X154" s="14"/>
    </row>
    <row r="155" customFormat="false" ht="15" hidden="false" customHeight="false" outlineLevel="0" collapsed="false">
      <c r="A155" s="14" t="s">
        <v>404</v>
      </c>
      <c r="B155" s="14" t="s">
        <v>405</v>
      </c>
      <c r="C155" s="15" t="str">
        <f aca="false">IF($J155="","",IF(AND($V155&lt;&gt;"",$V155&lt;AsOf),"Left",IF($V155&lt;&gt;"","Leaving",IF(AND($U155&lt;&gt;"",$U155&gt;=AsOf),"Unavailable",IF($T155&lt;&gt;"",$T155,IF(VALUE(LEFT($D155,1))&gt;=3,"Live","Onboarding"))))))</f>
        <v>Onboarding</v>
      </c>
      <c r="D155" s="15" t="str">
        <f aca="false">IF($J155="","",IF($S155&lt;&gt;"","5. Veteran",IF($R155&lt;&gt;"",IF($K155&gt;=DayVetReview,"4. Veteran review due","3. Newcomer"),IF($O155&lt;&gt;"","2. Shadowing","1. Training"))))</f>
        <v>1. Training</v>
      </c>
      <c r="E155" s="15" t="str">
        <f aca="false">IF(OR($J155="",$C155="Left",$C155="Leaving"),"",IF(AND($O155="",$K155&gt;DayAbandon),"Gate: training not done by day "&amp;DayAbandon,IF(AND($N155="",$K155&gt;DayTools),"Behind: tools not set up (day "&amp;DayTools&amp;")",IF(AND($O155="",$K155&gt;DayTraining),"Behind: training (day "&amp;DayTraining&amp;")",IF(AND($Q155="",$K155&gt;DayShadowing),"Behind: shadowing (day "&amp;DayShadowing&amp;")",IF(AND($R155="",$K155&gt;DayLive),"Behind: not live yet (day "&amp;DayLive&amp;")",IF(AND(LEFT($D155,1)="3",IF($W155="",TRUE(),AsOf-$W155&gt;NewcomerGap)),"Newcomer: no 1:1 in "&amp;NewcomerGap&amp;"+ days","")))))))</f>
        <v/>
      </c>
      <c r="F155" s="14" t="s">
        <v>81</v>
      </c>
      <c r="G155" s="14" t="s">
        <v>72</v>
      </c>
      <c r="H155" s="14" t="s">
        <v>100</v>
      </c>
      <c r="I155" s="14" t="s">
        <v>84</v>
      </c>
      <c r="J155" s="16" t="n">
        <v>46289</v>
      </c>
      <c r="K155" s="15" t="n">
        <f aca="false">IF($J155="","",IF($V155&lt;&gt;"",MIN($V155,AsOf),AsOf)-$J155)</f>
        <v>6</v>
      </c>
      <c r="L155" s="14" t="n">
        <v>20</v>
      </c>
      <c r="M155" s="14"/>
      <c r="N155" s="16"/>
      <c r="O155" s="16"/>
      <c r="P155" s="17"/>
      <c r="Q155" s="16"/>
      <c r="R155" s="16"/>
      <c r="S155" s="16"/>
      <c r="T155" s="14"/>
      <c r="U155" s="16"/>
      <c r="V155" s="18" t="str">
        <f aca="false">IF($A155="","",IFERROR(IF(INDEX(Leavers!$E$2:$E$301,MATCH($A155,Leavers!$A$2:$A$301,0))="","",INDEX(Leavers!$E$2:$E$301,MATCH($A155,Leavers!$A$2:$A$301,0))),""))</f>
        <v/>
      </c>
      <c r="W155" s="18" t="n">
        <f aca="false">IF($A155="","",IF(COUNTIF('Conversation log'!$B$2:$B$1001,$A155)=0,"",_xlfn.MAXIFS('Conversation log'!$A$2:$A$1001,'Conversation log'!$B$2:$B$1001,$A155)))</f>
        <v>46290</v>
      </c>
      <c r="X155" s="14"/>
    </row>
    <row r="156" customFormat="false" ht="15" hidden="false" customHeight="false" outlineLevel="0" collapsed="false">
      <c r="A156" s="14"/>
      <c r="B156" s="14"/>
      <c r="C156" s="15" t="str">
        <f aca="false">IF($J156="","",IF(AND($V156&lt;&gt;"",$V156&lt;AsOf),"Left",IF($V156&lt;&gt;"","Leaving",IF(AND($U156&lt;&gt;"",$U156&gt;=AsOf),"Unavailable",IF($T156&lt;&gt;"",$T156,IF(VALUE(LEFT($D156,1))&gt;=3,"Live","Onboarding"))))))</f>
        <v/>
      </c>
      <c r="D156" s="15" t="str">
        <f aca="false">IF($J156="","",IF($S156&lt;&gt;"","5. Veteran",IF($R156&lt;&gt;"",IF($K156&gt;=DayVetReview,"4. Veteran review due","3. Newcomer"),IF($O156&lt;&gt;"","2. Shadowing","1. Training"))))</f>
        <v/>
      </c>
      <c r="E156" s="15" t="str">
        <f aca="false">IF(OR($J156="",$C156="Left",$C156="Leaving"),"",IF(AND($O156="",$K156&gt;DayAbandon),"Gate: training not done by day "&amp;DayAbandon,IF(AND($N156="",$K156&gt;DayTools),"Behind: tools not set up (day "&amp;DayTools&amp;")",IF(AND($O156="",$K156&gt;DayTraining),"Behind: training (day "&amp;DayTraining&amp;")",IF(AND($Q156="",$K156&gt;DayShadowing),"Behind: shadowing (day "&amp;DayShadowing&amp;")",IF(AND($R156="",$K156&gt;DayLive),"Behind: not live yet (day "&amp;DayLive&amp;")",IF(AND(LEFT($D156,1)="3",IF($W156="",TRUE(),AsOf-$W156&gt;NewcomerGap)),"Newcomer: no 1:1 in "&amp;NewcomerGap&amp;"+ days","")))))))</f>
        <v/>
      </c>
      <c r="F156" s="14"/>
      <c r="G156" s="14"/>
      <c r="H156" s="14"/>
      <c r="I156" s="14"/>
      <c r="J156" s="16"/>
      <c r="K156" s="15" t="str">
        <f aca="false">IF($J156="","",IF($V156&lt;&gt;"",MIN($V156,AsOf),AsOf)-$J156)</f>
        <v/>
      </c>
      <c r="L156" s="14"/>
      <c r="M156" s="14"/>
      <c r="N156" s="16"/>
      <c r="O156" s="16"/>
      <c r="P156" s="17"/>
      <c r="Q156" s="16"/>
      <c r="R156" s="16"/>
      <c r="S156" s="16"/>
      <c r="T156" s="14"/>
      <c r="U156" s="16"/>
      <c r="V156" s="18" t="str">
        <f aca="false">IF($A156="","",IFERROR(IF(INDEX(Leavers!$E$2:$E$301,MATCH($A156,Leavers!$A$2:$A$301,0))="","",INDEX(Leavers!$E$2:$E$301,MATCH($A156,Leavers!$A$2:$A$301,0))),""))</f>
        <v/>
      </c>
      <c r="W156" s="18" t="str">
        <f aca="false">IF($A156="","",IF(COUNTIF('Conversation log'!$B$2:$B$1001,$A156)=0,"",_xlfn.MAXIFS('Conversation log'!$A$2:$A$1001,'Conversation log'!$B$2:$B$1001,$A156)))</f>
        <v/>
      </c>
      <c r="X156" s="14"/>
    </row>
    <row r="157" customFormat="false" ht="15" hidden="false" customHeight="false" outlineLevel="0" collapsed="false">
      <c r="A157" s="14"/>
      <c r="B157" s="14"/>
      <c r="C157" s="15" t="str">
        <f aca="false">IF($J157="","",IF(AND($V157&lt;&gt;"",$V157&lt;AsOf),"Left",IF($V157&lt;&gt;"","Leaving",IF(AND($U157&lt;&gt;"",$U157&gt;=AsOf),"Unavailable",IF($T157&lt;&gt;"",$T157,IF(VALUE(LEFT($D157,1))&gt;=3,"Live","Onboarding"))))))</f>
        <v/>
      </c>
      <c r="D157" s="15" t="str">
        <f aca="false">IF($J157="","",IF($S157&lt;&gt;"","5. Veteran",IF($R157&lt;&gt;"",IF($K157&gt;=DayVetReview,"4. Veteran review due","3. Newcomer"),IF($O157&lt;&gt;"","2. Shadowing","1. Training"))))</f>
        <v/>
      </c>
      <c r="E157" s="15" t="str">
        <f aca="false">IF(OR($J157="",$C157="Left",$C157="Leaving"),"",IF(AND($O157="",$K157&gt;DayAbandon),"Gate: training not done by day "&amp;DayAbandon,IF(AND($N157="",$K157&gt;DayTools),"Behind: tools not set up (day "&amp;DayTools&amp;")",IF(AND($O157="",$K157&gt;DayTraining),"Behind: training (day "&amp;DayTraining&amp;")",IF(AND($Q157="",$K157&gt;DayShadowing),"Behind: shadowing (day "&amp;DayShadowing&amp;")",IF(AND($R157="",$K157&gt;DayLive),"Behind: not live yet (day "&amp;DayLive&amp;")",IF(AND(LEFT($D157,1)="3",IF($W157="",TRUE(),AsOf-$W157&gt;NewcomerGap)),"Newcomer: no 1:1 in "&amp;NewcomerGap&amp;"+ days","")))))))</f>
        <v/>
      </c>
      <c r="F157" s="14"/>
      <c r="G157" s="14"/>
      <c r="H157" s="14"/>
      <c r="I157" s="14"/>
      <c r="J157" s="16"/>
      <c r="K157" s="15" t="str">
        <f aca="false">IF($J157="","",IF($V157&lt;&gt;"",MIN($V157,AsOf),AsOf)-$J157)</f>
        <v/>
      </c>
      <c r="L157" s="14"/>
      <c r="M157" s="14"/>
      <c r="N157" s="16"/>
      <c r="O157" s="16"/>
      <c r="P157" s="17"/>
      <c r="Q157" s="16"/>
      <c r="R157" s="16"/>
      <c r="S157" s="16"/>
      <c r="T157" s="14"/>
      <c r="U157" s="16"/>
      <c r="V157" s="18" t="str">
        <f aca="false">IF($A157="","",IFERROR(IF(INDEX(Leavers!$E$2:$E$301,MATCH($A157,Leavers!$A$2:$A$301,0))="","",INDEX(Leavers!$E$2:$E$301,MATCH($A157,Leavers!$A$2:$A$301,0))),""))</f>
        <v/>
      </c>
      <c r="W157" s="18" t="str">
        <f aca="false">IF($A157="","",IF(COUNTIF('Conversation log'!$B$2:$B$1001,$A157)=0,"",_xlfn.MAXIFS('Conversation log'!$A$2:$A$1001,'Conversation log'!$B$2:$B$1001,$A157)))</f>
        <v/>
      </c>
      <c r="X157" s="14"/>
    </row>
    <row r="158" customFormat="false" ht="15" hidden="false" customHeight="false" outlineLevel="0" collapsed="false">
      <c r="A158" s="14"/>
      <c r="B158" s="14"/>
      <c r="C158" s="15" t="str">
        <f aca="false">IF($J158="","",IF(AND($V158&lt;&gt;"",$V158&lt;AsOf),"Left",IF($V158&lt;&gt;"","Leaving",IF(AND($U158&lt;&gt;"",$U158&gt;=AsOf),"Unavailable",IF($T158&lt;&gt;"",$T158,IF(VALUE(LEFT($D158,1))&gt;=3,"Live","Onboarding"))))))</f>
        <v/>
      </c>
      <c r="D158" s="15" t="str">
        <f aca="false">IF($J158="","",IF($S158&lt;&gt;"","5. Veteran",IF($R158&lt;&gt;"",IF($K158&gt;=DayVetReview,"4. Veteran review due","3. Newcomer"),IF($O158&lt;&gt;"","2. Shadowing","1. Training"))))</f>
        <v/>
      </c>
      <c r="E158" s="15" t="str">
        <f aca="false">IF(OR($J158="",$C158="Left",$C158="Leaving"),"",IF(AND($O158="",$K158&gt;DayAbandon),"Gate: training not done by day "&amp;DayAbandon,IF(AND($N158="",$K158&gt;DayTools),"Behind: tools not set up (day "&amp;DayTools&amp;")",IF(AND($O158="",$K158&gt;DayTraining),"Behind: training (day "&amp;DayTraining&amp;")",IF(AND($Q158="",$K158&gt;DayShadowing),"Behind: shadowing (day "&amp;DayShadowing&amp;")",IF(AND($R158="",$K158&gt;DayLive),"Behind: not live yet (day "&amp;DayLive&amp;")",IF(AND(LEFT($D158,1)="3",IF($W158="",TRUE(),AsOf-$W158&gt;NewcomerGap)),"Newcomer: no 1:1 in "&amp;NewcomerGap&amp;"+ days","")))))))</f>
        <v/>
      </c>
      <c r="F158" s="14"/>
      <c r="G158" s="14"/>
      <c r="H158" s="14"/>
      <c r="I158" s="14"/>
      <c r="J158" s="16"/>
      <c r="K158" s="15" t="str">
        <f aca="false">IF($J158="","",IF($V158&lt;&gt;"",MIN($V158,AsOf),AsOf)-$J158)</f>
        <v/>
      </c>
      <c r="L158" s="14"/>
      <c r="M158" s="14"/>
      <c r="N158" s="16"/>
      <c r="O158" s="16"/>
      <c r="P158" s="17"/>
      <c r="Q158" s="16"/>
      <c r="R158" s="16"/>
      <c r="S158" s="16"/>
      <c r="T158" s="14"/>
      <c r="U158" s="16"/>
      <c r="V158" s="18" t="str">
        <f aca="false">IF($A158="","",IFERROR(IF(INDEX(Leavers!$E$2:$E$301,MATCH($A158,Leavers!$A$2:$A$301,0))="","",INDEX(Leavers!$E$2:$E$301,MATCH($A158,Leavers!$A$2:$A$301,0))),""))</f>
        <v/>
      </c>
      <c r="W158" s="18" t="str">
        <f aca="false">IF($A158="","",IF(COUNTIF('Conversation log'!$B$2:$B$1001,$A158)=0,"",_xlfn.MAXIFS('Conversation log'!$A$2:$A$1001,'Conversation log'!$B$2:$B$1001,$A158)))</f>
        <v/>
      </c>
      <c r="X158" s="14"/>
    </row>
    <row r="159" customFormat="false" ht="15" hidden="false" customHeight="false" outlineLevel="0" collapsed="false">
      <c r="A159" s="14"/>
      <c r="B159" s="14"/>
      <c r="C159" s="15" t="str">
        <f aca="false">IF($J159="","",IF(AND($V159&lt;&gt;"",$V159&lt;AsOf),"Left",IF($V159&lt;&gt;"","Leaving",IF(AND($U159&lt;&gt;"",$U159&gt;=AsOf),"Unavailable",IF($T159&lt;&gt;"",$T159,IF(VALUE(LEFT($D159,1))&gt;=3,"Live","Onboarding"))))))</f>
        <v/>
      </c>
      <c r="D159" s="15" t="str">
        <f aca="false">IF($J159="","",IF($S159&lt;&gt;"","5. Veteran",IF($R159&lt;&gt;"",IF($K159&gt;=DayVetReview,"4. Veteran review due","3. Newcomer"),IF($O159&lt;&gt;"","2. Shadowing","1. Training"))))</f>
        <v/>
      </c>
      <c r="E159" s="15" t="str">
        <f aca="false">IF(OR($J159="",$C159="Left",$C159="Leaving"),"",IF(AND($O159="",$K159&gt;DayAbandon),"Gate: training not done by day "&amp;DayAbandon,IF(AND($N159="",$K159&gt;DayTools),"Behind: tools not set up (day "&amp;DayTools&amp;")",IF(AND($O159="",$K159&gt;DayTraining),"Behind: training (day "&amp;DayTraining&amp;")",IF(AND($Q159="",$K159&gt;DayShadowing),"Behind: shadowing (day "&amp;DayShadowing&amp;")",IF(AND($R159="",$K159&gt;DayLive),"Behind: not live yet (day "&amp;DayLive&amp;")",IF(AND(LEFT($D159,1)="3",IF($W159="",TRUE(),AsOf-$W159&gt;NewcomerGap)),"Newcomer: no 1:1 in "&amp;NewcomerGap&amp;"+ days","")))))))</f>
        <v/>
      </c>
      <c r="F159" s="14"/>
      <c r="G159" s="14"/>
      <c r="H159" s="14"/>
      <c r="I159" s="14"/>
      <c r="J159" s="16"/>
      <c r="K159" s="15" t="str">
        <f aca="false">IF($J159="","",IF($V159&lt;&gt;"",MIN($V159,AsOf),AsOf)-$J159)</f>
        <v/>
      </c>
      <c r="L159" s="14"/>
      <c r="M159" s="14"/>
      <c r="N159" s="16"/>
      <c r="O159" s="16"/>
      <c r="P159" s="17"/>
      <c r="Q159" s="16"/>
      <c r="R159" s="16"/>
      <c r="S159" s="16"/>
      <c r="T159" s="14"/>
      <c r="U159" s="16"/>
      <c r="V159" s="18" t="str">
        <f aca="false">IF($A159="","",IFERROR(IF(INDEX(Leavers!$E$2:$E$301,MATCH($A159,Leavers!$A$2:$A$301,0))="","",INDEX(Leavers!$E$2:$E$301,MATCH($A159,Leavers!$A$2:$A$301,0))),""))</f>
        <v/>
      </c>
      <c r="W159" s="18" t="str">
        <f aca="false">IF($A159="","",IF(COUNTIF('Conversation log'!$B$2:$B$1001,$A159)=0,"",_xlfn.MAXIFS('Conversation log'!$A$2:$A$1001,'Conversation log'!$B$2:$B$1001,$A159)))</f>
        <v/>
      </c>
      <c r="X159" s="14"/>
    </row>
    <row r="160" customFormat="false" ht="15" hidden="false" customHeight="false" outlineLevel="0" collapsed="false">
      <c r="A160" s="14"/>
      <c r="B160" s="14"/>
      <c r="C160" s="15" t="str">
        <f aca="false">IF($J160="","",IF(AND($V160&lt;&gt;"",$V160&lt;AsOf),"Left",IF($V160&lt;&gt;"","Leaving",IF(AND($U160&lt;&gt;"",$U160&gt;=AsOf),"Unavailable",IF($T160&lt;&gt;"",$T160,IF(VALUE(LEFT($D160,1))&gt;=3,"Live","Onboarding"))))))</f>
        <v/>
      </c>
      <c r="D160" s="15" t="str">
        <f aca="false">IF($J160="","",IF($S160&lt;&gt;"","5. Veteran",IF($R160&lt;&gt;"",IF($K160&gt;=DayVetReview,"4. Veteran review due","3. Newcomer"),IF($O160&lt;&gt;"","2. Shadowing","1. Training"))))</f>
        <v/>
      </c>
      <c r="E160" s="15" t="str">
        <f aca="false">IF(OR($J160="",$C160="Left",$C160="Leaving"),"",IF(AND($O160="",$K160&gt;DayAbandon),"Gate: training not done by day "&amp;DayAbandon,IF(AND($N160="",$K160&gt;DayTools),"Behind: tools not set up (day "&amp;DayTools&amp;")",IF(AND($O160="",$K160&gt;DayTraining),"Behind: training (day "&amp;DayTraining&amp;")",IF(AND($Q160="",$K160&gt;DayShadowing),"Behind: shadowing (day "&amp;DayShadowing&amp;")",IF(AND($R160="",$K160&gt;DayLive),"Behind: not live yet (day "&amp;DayLive&amp;")",IF(AND(LEFT($D160,1)="3",IF($W160="",TRUE(),AsOf-$W160&gt;NewcomerGap)),"Newcomer: no 1:1 in "&amp;NewcomerGap&amp;"+ days","")))))))</f>
        <v/>
      </c>
      <c r="F160" s="14"/>
      <c r="G160" s="14"/>
      <c r="H160" s="14"/>
      <c r="I160" s="14"/>
      <c r="J160" s="16"/>
      <c r="K160" s="15" t="str">
        <f aca="false">IF($J160="","",IF($V160&lt;&gt;"",MIN($V160,AsOf),AsOf)-$J160)</f>
        <v/>
      </c>
      <c r="L160" s="14"/>
      <c r="M160" s="14"/>
      <c r="N160" s="16"/>
      <c r="O160" s="16"/>
      <c r="P160" s="17"/>
      <c r="Q160" s="16"/>
      <c r="R160" s="16"/>
      <c r="S160" s="16"/>
      <c r="T160" s="14"/>
      <c r="U160" s="16"/>
      <c r="V160" s="18" t="str">
        <f aca="false">IF($A160="","",IFERROR(IF(INDEX(Leavers!$E$2:$E$301,MATCH($A160,Leavers!$A$2:$A$301,0))="","",INDEX(Leavers!$E$2:$E$301,MATCH($A160,Leavers!$A$2:$A$301,0))),""))</f>
        <v/>
      </c>
      <c r="W160" s="18" t="str">
        <f aca="false">IF($A160="","",IF(COUNTIF('Conversation log'!$B$2:$B$1001,$A160)=0,"",_xlfn.MAXIFS('Conversation log'!$A$2:$A$1001,'Conversation log'!$B$2:$B$1001,$A160)))</f>
        <v/>
      </c>
      <c r="X160" s="14"/>
    </row>
    <row r="161" customFormat="false" ht="15" hidden="false" customHeight="false" outlineLevel="0" collapsed="false">
      <c r="A161" s="14"/>
      <c r="B161" s="14"/>
      <c r="C161" s="15" t="str">
        <f aca="false">IF($J161="","",IF(AND($V161&lt;&gt;"",$V161&lt;AsOf),"Left",IF($V161&lt;&gt;"","Leaving",IF(AND($U161&lt;&gt;"",$U161&gt;=AsOf),"Unavailable",IF($T161&lt;&gt;"",$T161,IF(VALUE(LEFT($D161,1))&gt;=3,"Live","Onboarding"))))))</f>
        <v/>
      </c>
      <c r="D161" s="15" t="str">
        <f aca="false">IF($J161="","",IF($S161&lt;&gt;"","5. Veteran",IF($R161&lt;&gt;"",IF($K161&gt;=DayVetReview,"4. Veteran review due","3. Newcomer"),IF($O161&lt;&gt;"","2. Shadowing","1. Training"))))</f>
        <v/>
      </c>
      <c r="E161" s="15" t="str">
        <f aca="false">IF(OR($J161="",$C161="Left",$C161="Leaving"),"",IF(AND($O161="",$K161&gt;DayAbandon),"Gate: training not done by day "&amp;DayAbandon,IF(AND($N161="",$K161&gt;DayTools),"Behind: tools not set up (day "&amp;DayTools&amp;")",IF(AND($O161="",$K161&gt;DayTraining),"Behind: training (day "&amp;DayTraining&amp;")",IF(AND($Q161="",$K161&gt;DayShadowing),"Behind: shadowing (day "&amp;DayShadowing&amp;")",IF(AND($R161="",$K161&gt;DayLive),"Behind: not live yet (day "&amp;DayLive&amp;")",IF(AND(LEFT($D161,1)="3",IF($W161="",TRUE(),AsOf-$W161&gt;NewcomerGap)),"Newcomer: no 1:1 in "&amp;NewcomerGap&amp;"+ days","")))))))</f>
        <v/>
      </c>
      <c r="F161" s="14"/>
      <c r="G161" s="14"/>
      <c r="H161" s="14"/>
      <c r="I161" s="14"/>
      <c r="J161" s="16"/>
      <c r="K161" s="15" t="str">
        <f aca="false">IF($J161="","",IF($V161&lt;&gt;"",MIN($V161,AsOf),AsOf)-$J161)</f>
        <v/>
      </c>
      <c r="L161" s="14"/>
      <c r="M161" s="14"/>
      <c r="N161" s="16"/>
      <c r="O161" s="16"/>
      <c r="P161" s="17"/>
      <c r="Q161" s="16"/>
      <c r="R161" s="16"/>
      <c r="S161" s="16"/>
      <c r="T161" s="14"/>
      <c r="U161" s="16"/>
      <c r="V161" s="18" t="str">
        <f aca="false">IF($A161="","",IFERROR(IF(INDEX(Leavers!$E$2:$E$301,MATCH($A161,Leavers!$A$2:$A$301,0))="","",INDEX(Leavers!$E$2:$E$301,MATCH($A161,Leavers!$A$2:$A$301,0))),""))</f>
        <v/>
      </c>
      <c r="W161" s="18" t="str">
        <f aca="false">IF($A161="","",IF(COUNTIF('Conversation log'!$B$2:$B$1001,$A161)=0,"",_xlfn.MAXIFS('Conversation log'!$A$2:$A$1001,'Conversation log'!$B$2:$B$1001,$A161)))</f>
        <v/>
      </c>
      <c r="X161" s="14"/>
    </row>
    <row r="162" customFormat="false" ht="15" hidden="false" customHeight="false" outlineLevel="0" collapsed="false">
      <c r="A162" s="14"/>
      <c r="B162" s="14"/>
      <c r="C162" s="15" t="str">
        <f aca="false">IF($J162="","",IF(AND($V162&lt;&gt;"",$V162&lt;AsOf),"Left",IF($V162&lt;&gt;"","Leaving",IF(AND($U162&lt;&gt;"",$U162&gt;=AsOf),"Unavailable",IF($T162&lt;&gt;"",$T162,IF(VALUE(LEFT($D162,1))&gt;=3,"Live","Onboarding"))))))</f>
        <v/>
      </c>
      <c r="D162" s="15" t="str">
        <f aca="false">IF($J162="","",IF($S162&lt;&gt;"","5. Veteran",IF($R162&lt;&gt;"",IF($K162&gt;=DayVetReview,"4. Veteran review due","3. Newcomer"),IF($O162&lt;&gt;"","2. Shadowing","1. Training"))))</f>
        <v/>
      </c>
      <c r="E162" s="15" t="str">
        <f aca="false">IF(OR($J162="",$C162="Left",$C162="Leaving"),"",IF(AND($O162="",$K162&gt;DayAbandon),"Gate: training not done by day "&amp;DayAbandon,IF(AND($N162="",$K162&gt;DayTools),"Behind: tools not set up (day "&amp;DayTools&amp;")",IF(AND($O162="",$K162&gt;DayTraining),"Behind: training (day "&amp;DayTraining&amp;")",IF(AND($Q162="",$K162&gt;DayShadowing),"Behind: shadowing (day "&amp;DayShadowing&amp;")",IF(AND($R162="",$K162&gt;DayLive),"Behind: not live yet (day "&amp;DayLive&amp;")",IF(AND(LEFT($D162,1)="3",IF($W162="",TRUE(),AsOf-$W162&gt;NewcomerGap)),"Newcomer: no 1:1 in "&amp;NewcomerGap&amp;"+ days","")))))))</f>
        <v/>
      </c>
      <c r="F162" s="14"/>
      <c r="G162" s="14"/>
      <c r="H162" s="14"/>
      <c r="I162" s="14"/>
      <c r="J162" s="16"/>
      <c r="K162" s="15" t="str">
        <f aca="false">IF($J162="","",IF($V162&lt;&gt;"",MIN($V162,AsOf),AsOf)-$J162)</f>
        <v/>
      </c>
      <c r="L162" s="14"/>
      <c r="M162" s="14"/>
      <c r="N162" s="16"/>
      <c r="O162" s="16"/>
      <c r="P162" s="17"/>
      <c r="Q162" s="16"/>
      <c r="R162" s="16"/>
      <c r="S162" s="16"/>
      <c r="T162" s="14"/>
      <c r="U162" s="16"/>
      <c r="V162" s="18" t="str">
        <f aca="false">IF($A162="","",IFERROR(IF(INDEX(Leavers!$E$2:$E$301,MATCH($A162,Leavers!$A$2:$A$301,0))="","",INDEX(Leavers!$E$2:$E$301,MATCH($A162,Leavers!$A$2:$A$301,0))),""))</f>
        <v/>
      </c>
      <c r="W162" s="18" t="str">
        <f aca="false">IF($A162="","",IF(COUNTIF('Conversation log'!$B$2:$B$1001,$A162)=0,"",_xlfn.MAXIFS('Conversation log'!$A$2:$A$1001,'Conversation log'!$B$2:$B$1001,$A162)))</f>
        <v/>
      </c>
      <c r="X162" s="14"/>
    </row>
    <row r="163" customFormat="false" ht="15" hidden="false" customHeight="false" outlineLevel="0" collapsed="false">
      <c r="A163" s="14"/>
      <c r="B163" s="14"/>
      <c r="C163" s="15" t="str">
        <f aca="false">IF($J163="","",IF(AND($V163&lt;&gt;"",$V163&lt;AsOf),"Left",IF($V163&lt;&gt;"","Leaving",IF(AND($U163&lt;&gt;"",$U163&gt;=AsOf),"Unavailable",IF($T163&lt;&gt;"",$T163,IF(VALUE(LEFT($D163,1))&gt;=3,"Live","Onboarding"))))))</f>
        <v/>
      </c>
      <c r="D163" s="15" t="str">
        <f aca="false">IF($J163="","",IF($S163&lt;&gt;"","5. Veteran",IF($R163&lt;&gt;"",IF($K163&gt;=DayVetReview,"4. Veteran review due","3. Newcomer"),IF($O163&lt;&gt;"","2. Shadowing","1. Training"))))</f>
        <v/>
      </c>
      <c r="E163" s="15" t="str">
        <f aca="false">IF(OR($J163="",$C163="Left",$C163="Leaving"),"",IF(AND($O163="",$K163&gt;DayAbandon),"Gate: training not done by day "&amp;DayAbandon,IF(AND($N163="",$K163&gt;DayTools),"Behind: tools not set up (day "&amp;DayTools&amp;")",IF(AND($O163="",$K163&gt;DayTraining),"Behind: training (day "&amp;DayTraining&amp;")",IF(AND($Q163="",$K163&gt;DayShadowing),"Behind: shadowing (day "&amp;DayShadowing&amp;")",IF(AND($R163="",$K163&gt;DayLive),"Behind: not live yet (day "&amp;DayLive&amp;")",IF(AND(LEFT($D163,1)="3",IF($W163="",TRUE(),AsOf-$W163&gt;NewcomerGap)),"Newcomer: no 1:1 in "&amp;NewcomerGap&amp;"+ days","")))))))</f>
        <v/>
      </c>
      <c r="F163" s="14"/>
      <c r="G163" s="14"/>
      <c r="H163" s="14"/>
      <c r="I163" s="14"/>
      <c r="J163" s="16"/>
      <c r="K163" s="15" t="str">
        <f aca="false">IF($J163="","",IF($V163&lt;&gt;"",MIN($V163,AsOf),AsOf)-$J163)</f>
        <v/>
      </c>
      <c r="L163" s="14"/>
      <c r="M163" s="14"/>
      <c r="N163" s="16"/>
      <c r="O163" s="16"/>
      <c r="P163" s="17"/>
      <c r="Q163" s="16"/>
      <c r="R163" s="16"/>
      <c r="S163" s="16"/>
      <c r="T163" s="14"/>
      <c r="U163" s="16"/>
      <c r="V163" s="18" t="str">
        <f aca="false">IF($A163="","",IFERROR(IF(INDEX(Leavers!$E$2:$E$301,MATCH($A163,Leavers!$A$2:$A$301,0))="","",INDEX(Leavers!$E$2:$E$301,MATCH($A163,Leavers!$A$2:$A$301,0))),""))</f>
        <v/>
      </c>
      <c r="W163" s="18" t="str">
        <f aca="false">IF($A163="","",IF(COUNTIF('Conversation log'!$B$2:$B$1001,$A163)=0,"",_xlfn.MAXIFS('Conversation log'!$A$2:$A$1001,'Conversation log'!$B$2:$B$1001,$A163)))</f>
        <v/>
      </c>
      <c r="X163" s="14"/>
    </row>
    <row r="164" customFormat="false" ht="15" hidden="false" customHeight="false" outlineLevel="0" collapsed="false">
      <c r="A164" s="14"/>
      <c r="B164" s="14"/>
      <c r="C164" s="15" t="str">
        <f aca="false">IF($J164="","",IF(AND($V164&lt;&gt;"",$V164&lt;AsOf),"Left",IF($V164&lt;&gt;"","Leaving",IF(AND($U164&lt;&gt;"",$U164&gt;=AsOf),"Unavailable",IF($T164&lt;&gt;"",$T164,IF(VALUE(LEFT($D164,1))&gt;=3,"Live","Onboarding"))))))</f>
        <v/>
      </c>
      <c r="D164" s="15" t="str">
        <f aca="false">IF($J164="","",IF($S164&lt;&gt;"","5. Veteran",IF($R164&lt;&gt;"",IF($K164&gt;=DayVetReview,"4. Veteran review due","3. Newcomer"),IF($O164&lt;&gt;"","2. Shadowing","1. Training"))))</f>
        <v/>
      </c>
      <c r="E164" s="15" t="str">
        <f aca="false">IF(OR($J164="",$C164="Left",$C164="Leaving"),"",IF(AND($O164="",$K164&gt;DayAbandon),"Gate: training not done by day "&amp;DayAbandon,IF(AND($N164="",$K164&gt;DayTools),"Behind: tools not set up (day "&amp;DayTools&amp;")",IF(AND($O164="",$K164&gt;DayTraining),"Behind: training (day "&amp;DayTraining&amp;")",IF(AND($Q164="",$K164&gt;DayShadowing),"Behind: shadowing (day "&amp;DayShadowing&amp;")",IF(AND($R164="",$K164&gt;DayLive),"Behind: not live yet (day "&amp;DayLive&amp;")",IF(AND(LEFT($D164,1)="3",IF($W164="",TRUE(),AsOf-$W164&gt;NewcomerGap)),"Newcomer: no 1:1 in "&amp;NewcomerGap&amp;"+ days","")))))))</f>
        <v/>
      </c>
      <c r="F164" s="14"/>
      <c r="G164" s="14"/>
      <c r="H164" s="14"/>
      <c r="I164" s="14"/>
      <c r="J164" s="16"/>
      <c r="K164" s="15" t="str">
        <f aca="false">IF($J164="","",IF($V164&lt;&gt;"",MIN($V164,AsOf),AsOf)-$J164)</f>
        <v/>
      </c>
      <c r="L164" s="14"/>
      <c r="M164" s="14"/>
      <c r="N164" s="16"/>
      <c r="O164" s="16"/>
      <c r="P164" s="17"/>
      <c r="Q164" s="16"/>
      <c r="R164" s="16"/>
      <c r="S164" s="16"/>
      <c r="T164" s="14"/>
      <c r="U164" s="16"/>
      <c r="V164" s="18" t="str">
        <f aca="false">IF($A164="","",IFERROR(IF(INDEX(Leavers!$E$2:$E$301,MATCH($A164,Leavers!$A$2:$A$301,0))="","",INDEX(Leavers!$E$2:$E$301,MATCH($A164,Leavers!$A$2:$A$301,0))),""))</f>
        <v/>
      </c>
      <c r="W164" s="18" t="str">
        <f aca="false">IF($A164="","",IF(COUNTIF('Conversation log'!$B$2:$B$1001,$A164)=0,"",_xlfn.MAXIFS('Conversation log'!$A$2:$A$1001,'Conversation log'!$B$2:$B$1001,$A164)))</f>
        <v/>
      </c>
      <c r="X164" s="14"/>
    </row>
    <row r="165" customFormat="false" ht="15" hidden="false" customHeight="false" outlineLevel="0" collapsed="false">
      <c r="A165" s="14"/>
      <c r="B165" s="14"/>
      <c r="C165" s="15" t="str">
        <f aca="false">IF($J165="","",IF(AND($V165&lt;&gt;"",$V165&lt;AsOf),"Left",IF($V165&lt;&gt;"","Leaving",IF(AND($U165&lt;&gt;"",$U165&gt;=AsOf),"Unavailable",IF($T165&lt;&gt;"",$T165,IF(VALUE(LEFT($D165,1))&gt;=3,"Live","Onboarding"))))))</f>
        <v/>
      </c>
      <c r="D165" s="15" t="str">
        <f aca="false">IF($J165="","",IF($S165&lt;&gt;"","5. Veteran",IF($R165&lt;&gt;"",IF($K165&gt;=DayVetReview,"4. Veteran review due","3. Newcomer"),IF($O165&lt;&gt;"","2. Shadowing","1. Training"))))</f>
        <v/>
      </c>
      <c r="E165" s="15" t="str">
        <f aca="false">IF(OR($J165="",$C165="Left",$C165="Leaving"),"",IF(AND($O165="",$K165&gt;DayAbandon),"Gate: training not done by day "&amp;DayAbandon,IF(AND($N165="",$K165&gt;DayTools),"Behind: tools not set up (day "&amp;DayTools&amp;")",IF(AND($O165="",$K165&gt;DayTraining),"Behind: training (day "&amp;DayTraining&amp;")",IF(AND($Q165="",$K165&gt;DayShadowing),"Behind: shadowing (day "&amp;DayShadowing&amp;")",IF(AND($R165="",$K165&gt;DayLive),"Behind: not live yet (day "&amp;DayLive&amp;")",IF(AND(LEFT($D165,1)="3",IF($W165="",TRUE(),AsOf-$W165&gt;NewcomerGap)),"Newcomer: no 1:1 in "&amp;NewcomerGap&amp;"+ days","")))))))</f>
        <v/>
      </c>
      <c r="F165" s="14"/>
      <c r="G165" s="14"/>
      <c r="H165" s="14"/>
      <c r="I165" s="14"/>
      <c r="J165" s="16"/>
      <c r="K165" s="15" t="str">
        <f aca="false">IF($J165="","",IF($V165&lt;&gt;"",MIN($V165,AsOf),AsOf)-$J165)</f>
        <v/>
      </c>
      <c r="L165" s="14"/>
      <c r="M165" s="14"/>
      <c r="N165" s="16"/>
      <c r="O165" s="16"/>
      <c r="P165" s="17"/>
      <c r="Q165" s="16"/>
      <c r="R165" s="16"/>
      <c r="S165" s="16"/>
      <c r="T165" s="14"/>
      <c r="U165" s="16"/>
      <c r="V165" s="18" t="str">
        <f aca="false">IF($A165="","",IFERROR(IF(INDEX(Leavers!$E$2:$E$301,MATCH($A165,Leavers!$A$2:$A$301,0))="","",INDEX(Leavers!$E$2:$E$301,MATCH($A165,Leavers!$A$2:$A$301,0))),""))</f>
        <v/>
      </c>
      <c r="W165" s="18" t="str">
        <f aca="false">IF($A165="","",IF(COUNTIF('Conversation log'!$B$2:$B$1001,$A165)=0,"",_xlfn.MAXIFS('Conversation log'!$A$2:$A$1001,'Conversation log'!$B$2:$B$1001,$A165)))</f>
        <v/>
      </c>
      <c r="X165" s="14"/>
    </row>
    <row r="166" customFormat="false" ht="15" hidden="false" customHeight="false" outlineLevel="0" collapsed="false">
      <c r="A166" s="14"/>
      <c r="B166" s="14"/>
      <c r="C166" s="15" t="str">
        <f aca="false">IF($J166="","",IF(AND($V166&lt;&gt;"",$V166&lt;AsOf),"Left",IF($V166&lt;&gt;"","Leaving",IF(AND($U166&lt;&gt;"",$U166&gt;=AsOf),"Unavailable",IF($T166&lt;&gt;"",$T166,IF(VALUE(LEFT($D166,1))&gt;=3,"Live","Onboarding"))))))</f>
        <v/>
      </c>
      <c r="D166" s="15" t="str">
        <f aca="false">IF($J166="","",IF($S166&lt;&gt;"","5. Veteran",IF($R166&lt;&gt;"",IF($K166&gt;=DayVetReview,"4. Veteran review due","3. Newcomer"),IF($O166&lt;&gt;"","2. Shadowing","1. Training"))))</f>
        <v/>
      </c>
      <c r="E166" s="15" t="str">
        <f aca="false">IF(OR($J166="",$C166="Left",$C166="Leaving"),"",IF(AND($O166="",$K166&gt;DayAbandon),"Gate: training not done by day "&amp;DayAbandon,IF(AND($N166="",$K166&gt;DayTools),"Behind: tools not set up (day "&amp;DayTools&amp;")",IF(AND($O166="",$K166&gt;DayTraining),"Behind: training (day "&amp;DayTraining&amp;")",IF(AND($Q166="",$K166&gt;DayShadowing),"Behind: shadowing (day "&amp;DayShadowing&amp;")",IF(AND($R166="",$K166&gt;DayLive),"Behind: not live yet (day "&amp;DayLive&amp;")",IF(AND(LEFT($D166,1)="3",IF($W166="",TRUE(),AsOf-$W166&gt;NewcomerGap)),"Newcomer: no 1:1 in "&amp;NewcomerGap&amp;"+ days","")))))))</f>
        <v/>
      </c>
      <c r="F166" s="14"/>
      <c r="G166" s="14"/>
      <c r="H166" s="14"/>
      <c r="I166" s="14"/>
      <c r="J166" s="16"/>
      <c r="K166" s="15" t="str">
        <f aca="false">IF($J166="","",IF($V166&lt;&gt;"",MIN($V166,AsOf),AsOf)-$J166)</f>
        <v/>
      </c>
      <c r="L166" s="14"/>
      <c r="M166" s="14"/>
      <c r="N166" s="16"/>
      <c r="O166" s="16"/>
      <c r="P166" s="17"/>
      <c r="Q166" s="16"/>
      <c r="R166" s="16"/>
      <c r="S166" s="16"/>
      <c r="T166" s="14"/>
      <c r="U166" s="16"/>
      <c r="V166" s="18" t="str">
        <f aca="false">IF($A166="","",IFERROR(IF(INDEX(Leavers!$E$2:$E$301,MATCH($A166,Leavers!$A$2:$A$301,0))="","",INDEX(Leavers!$E$2:$E$301,MATCH($A166,Leavers!$A$2:$A$301,0))),""))</f>
        <v/>
      </c>
      <c r="W166" s="18" t="str">
        <f aca="false">IF($A166="","",IF(COUNTIF('Conversation log'!$B$2:$B$1001,$A166)=0,"",_xlfn.MAXIFS('Conversation log'!$A$2:$A$1001,'Conversation log'!$B$2:$B$1001,$A166)))</f>
        <v/>
      </c>
      <c r="X166" s="14"/>
    </row>
    <row r="167" customFormat="false" ht="15" hidden="false" customHeight="false" outlineLevel="0" collapsed="false">
      <c r="A167" s="14"/>
      <c r="B167" s="14"/>
      <c r="C167" s="15" t="str">
        <f aca="false">IF($J167="","",IF(AND($V167&lt;&gt;"",$V167&lt;AsOf),"Left",IF($V167&lt;&gt;"","Leaving",IF(AND($U167&lt;&gt;"",$U167&gt;=AsOf),"Unavailable",IF($T167&lt;&gt;"",$T167,IF(VALUE(LEFT($D167,1))&gt;=3,"Live","Onboarding"))))))</f>
        <v/>
      </c>
      <c r="D167" s="15" t="str">
        <f aca="false">IF($J167="","",IF($S167&lt;&gt;"","5. Veteran",IF($R167&lt;&gt;"",IF($K167&gt;=DayVetReview,"4. Veteran review due","3. Newcomer"),IF($O167&lt;&gt;"","2. Shadowing","1. Training"))))</f>
        <v/>
      </c>
      <c r="E167" s="15" t="str">
        <f aca="false">IF(OR($J167="",$C167="Left",$C167="Leaving"),"",IF(AND($O167="",$K167&gt;DayAbandon),"Gate: training not done by day "&amp;DayAbandon,IF(AND($N167="",$K167&gt;DayTools),"Behind: tools not set up (day "&amp;DayTools&amp;")",IF(AND($O167="",$K167&gt;DayTraining),"Behind: training (day "&amp;DayTraining&amp;")",IF(AND($Q167="",$K167&gt;DayShadowing),"Behind: shadowing (day "&amp;DayShadowing&amp;")",IF(AND($R167="",$K167&gt;DayLive),"Behind: not live yet (day "&amp;DayLive&amp;")",IF(AND(LEFT($D167,1)="3",IF($W167="",TRUE(),AsOf-$W167&gt;NewcomerGap)),"Newcomer: no 1:1 in "&amp;NewcomerGap&amp;"+ days","")))))))</f>
        <v/>
      </c>
      <c r="F167" s="14"/>
      <c r="G167" s="14"/>
      <c r="H167" s="14"/>
      <c r="I167" s="14"/>
      <c r="J167" s="16"/>
      <c r="K167" s="15" t="str">
        <f aca="false">IF($J167="","",IF($V167&lt;&gt;"",MIN($V167,AsOf),AsOf)-$J167)</f>
        <v/>
      </c>
      <c r="L167" s="14"/>
      <c r="M167" s="14"/>
      <c r="N167" s="16"/>
      <c r="O167" s="16"/>
      <c r="P167" s="17"/>
      <c r="Q167" s="16"/>
      <c r="R167" s="16"/>
      <c r="S167" s="16"/>
      <c r="T167" s="14"/>
      <c r="U167" s="16"/>
      <c r="V167" s="18" t="str">
        <f aca="false">IF($A167="","",IFERROR(IF(INDEX(Leavers!$E$2:$E$301,MATCH($A167,Leavers!$A$2:$A$301,0))="","",INDEX(Leavers!$E$2:$E$301,MATCH($A167,Leavers!$A$2:$A$301,0))),""))</f>
        <v/>
      </c>
      <c r="W167" s="18" t="str">
        <f aca="false">IF($A167="","",IF(COUNTIF('Conversation log'!$B$2:$B$1001,$A167)=0,"",_xlfn.MAXIFS('Conversation log'!$A$2:$A$1001,'Conversation log'!$B$2:$B$1001,$A167)))</f>
        <v/>
      </c>
      <c r="X167" s="14"/>
    </row>
    <row r="168" customFormat="false" ht="15" hidden="false" customHeight="false" outlineLevel="0" collapsed="false">
      <c r="A168" s="14"/>
      <c r="B168" s="14"/>
      <c r="C168" s="15" t="str">
        <f aca="false">IF($J168="","",IF(AND($V168&lt;&gt;"",$V168&lt;AsOf),"Left",IF($V168&lt;&gt;"","Leaving",IF(AND($U168&lt;&gt;"",$U168&gt;=AsOf),"Unavailable",IF($T168&lt;&gt;"",$T168,IF(VALUE(LEFT($D168,1))&gt;=3,"Live","Onboarding"))))))</f>
        <v/>
      </c>
      <c r="D168" s="15" t="str">
        <f aca="false">IF($J168="","",IF($S168&lt;&gt;"","5. Veteran",IF($R168&lt;&gt;"",IF($K168&gt;=DayVetReview,"4. Veteran review due","3. Newcomer"),IF($O168&lt;&gt;"","2. Shadowing","1. Training"))))</f>
        <v/>
      </c>
      <c r="E168" s="15" t="str">
        <f aca="false">IF(OR($J168="",$C168="Left",$C168="Leaving"),"",IF(AND($O168="",$K168&gt;DayAbandon),"Gate: training not done by day "&amp;DayAbandon,IF(AND($N168="",$K168&gt;DayTools),"Behind: tools not set up (day "&amp;DayTools&amp;")",IF(AND($O168="",$K168&gt;DayTraining),"Behind: training (day "&amp;DayTraining&amp;")",IF(AND($Q168="",$K168&gt;DayShadowing),"Behind: shadowing (day "&amp;DayShadowing&amp;")",IF(AND($R168="",$K168&gt;DayLive),"Behind: not live yet (day "&amp;DayLive&amp;")",IF(AND(LEFT($D168,1)="3",IF($W168="",TRUE(),AsOf-$W168&gt;NewcomerGap)),"Newcomer: no 1:1 in "&amp;NewcomerGap&amp;"+ days","")))))))</f>
        <v/>
      </c>
      <c r="F168" s="14"/>
      <c r="G168" s="14"/>
      <c r="H168" s="14"/>
      <c r="I168" s="14"/>
      <c r="J168" s="16"/>
      <c r="K168" s="15" t="str">
        <f aca="false">IF($J168="","",IF($V168&lt;&gt;"",MIN($V168,AsOf),AsOf)-$J168)</f>
        <v/>
      </c>
      <c r="L168" s="14"/>
      <c r="M168" s="14"/>
      <c r="N168" s="16"/>
      <c r="O168" s="16"/>
      <c r="P168" s="17"/>
      <c r="Q168" s="16"/>
      <c r="R168" s="16"/>
      <c r="S168" s="16"/>
      <c r="T168" s="14"/>
      <c r="U168" s="16"/>
      <c r="V168" s="18" t="str">
        <f aca="false">IF($A168="","",IFERROR(IF(INDEX(Leavers!$E$2:$E$301,MATCH($A168,Leavers!$A$2:$A$301,0))="","",INDEX(Leavers!$E$2:$E$301,MATCH($A168,Leavers!$A$2:$A$301,0))),""))</f>
        <v/>
      </c>
      <c r="W168" s="18" t="str">
        <f aca="false">IF($A168="","",IF(COUNTIF('Conversation log'!$B$2:$B$1001,$A168)=0,"",_xlfn.MAXIFS('Conversation log'!$A$2:$A$1001,'Conversation log'!$B$2:$B$1001,$A168)))</f>
        <v/>
      </c>
      <c r="X168" s="14"/>
    </row>
    <row r="169" customFormat="false" ht="15" hidden="false" customHeight="false" outlineLevel="0" collapsed="false">
      <c r="A169" s="14"/>
      <c r="B169" s="14"/>
      <c r="C169" s="15" t="str">
        <f aca="false">IF($J169="","",IF(AND($V169&lt;&gt;"",$V169&lt;AsOf),"Left",IF($V169&lt;&gt;"","Leaving",IF(AND($U169&lt;&gt;"",$U169&gt;=AsOf),"Unavailable",IF($T169&lt;&gt;"",$T169,IF(VALUE(LEFT($D169,1))&gt;=3,"Live","Onboarding"))))))</f>
        <v/>
      </c>
      <c r="D169" s="15" t="str">
        <f aca="false">IF($J169="","",IF($S169&lt;&gt;"","5. Veteran",IF($R169&lt;&gt;"",IF($K169&gt;=DayVetReview,"4. Veteran review due","3. Newcomer"),IF($O169&lt;&gt;"","2. Shadowing","1. Training"))))</f>
        <v/>
      </c>
      <c r="E169" s="15" t="str">
        <f aca="false">IF(OR($J169="",$C169="Left",$C169="Leaving"),"",IF(AND($O169="",$K169&gt;DayAbandon),"Gate: training not done by day "&amp;DayAbandon,IF(AND($N169="",$K169&gt;DayTools),"Behind: tools not set up (day "&amp;DayTools&amp;")",IF(AND($O169="",$K169&gt;DayTraining),"Behind: training (day "&amp;DayTraining&amp;")",IF(AND($Q169="",$K169&gt;DayShadowing),"Behind: shadowing (day "&amp;DayShadowing&amp;")",IF(AND($R169="",$K169&gt;DayLive),"Behind: not live yet (day "&amp;DayLive&amp;")",IF(AND(LEFT($D169,1)="3",IF($W169="",TRUE(),AsOf-$W169&gt;NewcomerGap)),"Newcomer: no 1:1 in "&amp;NewcomerGap&amp;"+ days","")))))))</f>
        <v/>
      </c>
      <c r="F169" s="14"/>
      <c r="G169" s="14"/>
      <c r="H169" s="14"/>
      <c r="I169" s="14"/>
      <c r="J169" s="16"/>
      <c r="K169" s="15" t="str">
        <f aca="false">IF($J169="","",IF($V169&lt;&gt;"",MIN($V169,AsOf),AsOf)-$J169)</f>
        <v/>
      </c>
      <c r="L169" s="14"/>
      <c r="M169" s="14"/>
      <c r="N169" s="16"/>
      <c r="O169" s="16"/>
      <c r="P169" s="17"/>
      <c r="Q169" s="16"/>
      <c r="R169" s="16"/>
      <c r="S169" s="16"/>
      <c r="T169" s="14"/>
      <c r="U169" s="16"/>
      <c r="V169" s="18" t="str">
        <f aca="false">IF($A169="","",IFERROR(IF(INDEX(Leavers!$E$2:$E$301,MATCH($A169,Leavers!$A$2:$A$301,0))="","",INDEX(Leavers!$E$2:$E$301,MATCH($A169,Leavers!$A$2:$A$301,0))),""))</f>
        <v/>
      </c>
      <c r="W169" s="18" t="str">
        <f aca="false">IF($A169="","",IF(COUNTIF('Conversation log'!$B$2:$B$1001,$A169)=0,"",_xlfn.MAXIFS('Conversation log'!$A$2:$A$1001,'Conversation log'!$B$2:$B$1001,$A169)))</f>
        <v/>
      </c>
      <c r="X169" s="14"/>
    </row>
    <row r="170" customFormat="false" ht="15" hidden="false" customHeight="false" outlineLevel="0" collapsed="false">
      <c r="A170" s="14"/>
      <c r="B170" s="14"/>
      <c r="C170" s="15" t="str">
        <f aca="false">IF($J170="","",IF(AND($V170&lt;&gt;"",$V170&lt;AsOf),"Left",IF($V170&lt;&gt;"","Leaving",IF(AND($U170&lt;&gt;"",$U170&gt;=AsOf),"Unavailable",IF($T170&lt;&gt;"",$T170,IF(VALUE(LEFT($D170,1))&gt;=3,"Live","Onboarding"))))))</f>
        <v/>
      </c>
      <c r="D170" s="15" t="str">
        <f aca="false">IF($J170="","",IF($S170&lt;&gt;"","5. Veteran",IF($R170&lt;&gt;"",IF($K170&gt;=DayVetReview,"4. Veteran review due","3. Newcomer"),IF($O170&lt;&gt;"","2. Shadowing","1. Training"))))</f>
        <v/>
      </c>
      <c r="E170" s="15" t="str">
        <f aca="false">IF(OR($J170="",$C170="Left",$C170="Leaving"),"",IF(AND($O170="",$K170&gt;DayAbandon),"Gate: training not done by day "&amp;DayAbandon,IF(AND($N170="",$K170&gt;DayTools),"Behind: tools not set up (day "&amp;DayTools&amp;")",IF(AND($O170="",$K170&gt;DayTraining),"Behind: training (day "&amp;DayTraining&amp;")",IF(AND($Q170="",$K170&gt;DayShadowing),"Behind: shadowing (day "&amp;DayShadowing&amp;")",IF(AND($R170="",$K170&gt;DayLive),"Behind: not live yet (day "&amp;DayLive&amp;")",IF(AND(LEFT($D170,1)="3",IF($W170="",TRUE(),AsOf-$W170&gt;NewcomerGap)),"Newcomer: no 1:1 in "&amp;NewcomerGap&amp;"+ days","")))))))</f>
        <v/>
      </c>
      <c r="F170" s="14"/>
      <c r="G170" s="14"/>
      <c r="H170" s="14"/>
      <c r="I170" s="14"/>
      <c r="J170" s="16"/>
      <c r="K170" s="15" t="str">
        <f aca="false">IF($J170="","",IF($V170&lt;&gt;"",MIN($V170,AsOf),AsOf)-$J170)</f>
        <v/>
      </c>
      <c r="L170" s="14"/>
      <c r="M170" s="14"/>
      <c r="N170" s="16"/>
      <c r="O170" s="16"/>
      <c r="P170" s="17"/>
      <c r="Q170" s="16"/>
      <c r="R170" s="16"/>
      <c r="S170" s="16"/>
      <c r="T170" s="14"/>
      <c r="U170" s="16"/>
      <c r="V170" s="18" t="str">
        <f aca="false">IF($A170="","",IFERROR(IF(INDEX(Leavers!$E$2:$E$301,MATCH($A170,Leavers!$A$2:$A$301,0))="","",INDEX(Leavers!$E$2:$E$301,MATCH($A170,Leavers!$A$2:$A$301,0))),""))</f>
        <v/>
      </c>
      <c r="W170" s="18" t="str">
        <f aca="false">IF($A170="","",IF(COUNTIF('Conversation log'!$B$2:$B$1001,$A170)=0,"",_xlfn.MAXIFS('Conversation log'!$A$2:$A$1001,'Conversation log'!$B$2:$B$1001,$A170)))</f>
        <v/>
      </c>
      <c r="X170" s="14"/>
    </row>
    <row r="171" customFormat="false" ht="15" hidden="false" customHeight="false" outlineLevel="0" collapsed="false">
      <c r="A171" s="14"/>
      <c r="B171" s="14"/>
      <c r="C171" s="15" t="str">
        <f aca="false">IF($J171="","",IF(AND($V171&lt;&gt;"",$V171&lt;AsOf),"Left",IF($V171&lt;&gt;"","Leaving",IF(AND($U171&lt;&gt;"",$U171&gt;=AsOf),"Unavailable",IF($T171&lt;&gt;"",$T171,IF(VALUE(LEFT($D171,1))&gt;=3,"Live","Onboarding"))))))</f>
        <v/>
      </c>
      <c r="D171" s="15" t="str">
        <f aca="false">IF($J171="","",IF($S171&lt;&gt;"","5. Veteran",IF($R171&lt;&gt;"",IF($K171&gt;=DayVetReview,"4. Veteran review due","3. Newcomer"),IF($O171&lt;&gt;"","2. Shadowing","1. Training"))))</f>
        <v/>
      </c>
      <c r="E171" s="15" t="str">
        <f aca="false">IF(OR($J171="",$C171="Left",$C171="Leaving"),"",IF(AND($O171="",$K171&gt;DayAbandon),"Gate: training not done by day "&amp;DayAbandon,IF(AND($N171="",$K171&gt;DayTools),"Behind: tools not set up (day "&amp;DayTools&amp;")",IF(AND($O171="",$K171&gt;DayTraining),"Behind: training (day "&amp;DayTraining&amp;")",IF(AND($Q171="",$K171&gt;DayShadowing),"Behind: shadowing (day "&amp;DayShadowing&amp;")",IF(AND($R171="",$K171&gt;DayLive),"Behind: not live yet (day "&amp;DayLive&amp;")",IF(AND(LEFT($D171,1)="3",IF($W171="",TRUE(),AsOf-$W171&gt;NewcomerGap)),"Newcomer: no 1:1 in "&amp;NewcomerGap&amp;"+ days","")))))))</f>
        <v/>
      </c>
      <c r="F171" s="14"/>
      <c r="G171" s="14"/>
      <c r="H171" s="14"/>
      <c r="I171" s="14"/>
      <c r="J171" s="16"/>
      <c r="K171" s="15" t="str">
        <f aca="false">IF($J171="","",IF($V171&lt;&gt;"",MIN($V171,AsOf),AsOf)-$J171)</f>
        <v/>
      </c>
      <c r="L171" s="14"/>
      <c r="M171" s="14"/>
      <c r="N171" s="16"/>
      <c r="O171" s="16"/>
      <c r="P171" s="17"/>
      <c r="Q171" s="16"/>
      <c r="R171" s="16"/>
      <c r="S171" s="16"/>
      <c r="T171" s="14"/>
      <c r="U171" s="16"/>
      <c r="V171" s="18" t="str">
        <f aca="false">IF($A171="","",IFERROR(IF(INDEX(Leavers!$E$2:$E$301,MATCH($A171,Leavers!$A$2:$A$301,0))="","",INDEX(Leavers!$E$2:$E$301,MATCH($A171,Leavers!$A$2:$A$301,0))),""))</f>
        <v/>
      </c>
      <c r="W171" s="18" t="str">
        <f aca="false">IF($A171="","",IF(COUNTIF('Conversation log'!$B$2:$B$1001,$A171)=0,"",_xlfn.MAXIFS('Conversation log'!$A$2:$A$1001,'Conversation log'!$B$2:$B$1001,$A171)))</f>
        <v/>
      </c>
      <c r="X171" s="14"/>
    </row>
    <row r="172" customFormat="false" ht="15" hidden="false" customHeight="false" outlineLevel="0" collapsed="false">
      <c r="A172" s="14"/>
      <c r="B172" s="14"/>
      <c r="C172" s="15" t="str">
        <f aca="false">IF($J172="","",IF(AND($V172&lt;&gt;"",$V172&lt;AsOf),"Left",IF($V172&lt;&gt;"","Leaving",IF(AND($U172&lt;&gt;"",$U172&gt;=AsOf),"Unavailable",IF($T172&lt;&gt;"",$T172,IF(VALUE(LEFT($D172,1))&gt;=3,"Live","Onboarding"))))))</f>
        <v/>
      </c>
      <c r="D172" s="15" t="str">
        <f aca="false">IF($J172="","",IF($S172&lt;&gt;"","5. Veteran",IF($R172&lt;&gt;"",IF($K172&gt;=DayVetReview,"4. Veteran review due","3. Newcomer"),IF($O172&lt;&gt;"","2. Shadowing","1. Training"))))</f>
        <v/>
      </c>
      <c r="E172" s="15" t="str">
        <f aca="false">IF(OR($J172="",$C172="Left",$C172="Leaving"),"",IF(AND($O172="",$K172&gt;DayAbandon),"Gate: training not done by day "&amp;DayAbandon,IF(AND($N172="",$K172&gt;DayTools),"Behind: tools not set up (day "&amp;DayTools&amp;")",IF(AND($O172="",$K172&gt;DayTraining),"Behind: training (day "&amp;DayTraining&amp;")",IF(AND($Q172="",$K172&gt;DayShadowing),"Behind: shadowing (day "&amp;DayShadowing&amp;")",IF(AND($R172="",$K172&gt;DayLive),"Behind: not live yet (day "&amp;DayLive&amp;")",IF(AND(LEFT($D172,1)="3",IF($W172="",TRUE(),AsOf-$W172&gt;NewcomerGap)),"Newcomer: no 1:1 in "&amp;NewcomerGap&amp;"+ days","")))))))</f>
        <v/>
      </c>
      <c r="F172" s="14"/>
      <c r="G172" s="14"/>
      <c r="H172" s="14"/>
      <c r="I172" s="14"/>
      <c r="J172" s="16"/>
      <c r="K172" s="15" t="str">
        <f aca="false">IF($J172="","",IF($V172&lt;&gt;"",MIN($V172,AsOf),AsOf)-$J172)</f>
        <v/>
      </c>
      <c r="L172" s="14"/>
      <c r="M172" s="14"/>
      <c r="N172" s="16"/>
      <c r="O172" s="16"/>
      <c r="P172" s="17"/>
      <c r="Q172" s="16"/>
      <c r="R172" s="16"/>
      <c r="S172" s="16"/>
      <c r="T172" s="14"/>
      <c r="U172" s="16"/>
      <c r="V172" s="18" t="str">
        <f aca="false">IF($A172="","",IFERROR(IF(INDEX(Leavers!$E$2:$E$301,MATCH($A172,Leavers!$A$2:$A$301,0))="","",INDEX(Leavers!$E$2:$E$301,MATCH($A172,Leavers!$A$2:$A$301,0))),""))</f>
        <v/>
      </c>
      <c r="W172" s="18" t="str">
        <f aca="false">IF($A172="","",IF(COUNTIF('Conversation log'!$B$2:$B$1001,$A172)=0,"",_xlfn.MAXIFS('Conversation log'!$A$2:$A$1001,'Conversation log'!$B$2:$B$1001,$A172)))</f>
        <v/>
      </c>
      <c r="X172" s="14"/>
    </row>
    <row r="173" customFormat="false" ht="15" hidden="false" customHeight="false" outlineLevel="0" collapsed="false">
      <c r="A173" s="14"/>
      <c r="B173" s="14"/>
      <c r="C173" s="15" t="str">
        <f aca="false">IF($J173="","",IF(AND($V173&lt;&gt;"",$V173&lt;AsOf),"Left",IF($V173&lt;&gt;"","Leaving",IF(AND($U173&lt;&gt;"",$U173&gt;=AsOf),"Unavailable",IF($T173&lt;&gt;"",$T173,IF(VALUE(LEFT($D173,1))&gt;=3,"Live","Onboarding"))))))</f>
        <v/>
      </c>
      <c r="D173" s="15" t="str">
        <f aca="false">IF($J173="","",IF($S173&lt;&gt;"","5. Veteran",IF($R173&lt;&gt;"",IF($K173&gt;=DayVetReview,"4. Veteran review due","3. Newcomer"),IF($O173&lt;&gt;"","2. Shadowing","1. Training"))))</f>
        <v/>
      </c>
      <c r="E173" s="15" t="str">
        <f aca="false">IF(OR($J173="",$C173="Left",$C173="Leaving"),"",IF(AND($O173="",$K173&gt;DayAbandon),"Gate: training not done by day "&amp;DayAbandon,IF(AND($N173="",$K173&gt;DayTools),"Behind: tools not set up (day "&amp;DayTools&amp;")",IF(AND($O173="",$K173&gt;DayTraining),"Behind: training (day "&amp;DayTraining&amp;")",IF(AND($Q173="",$K173&gt;DayShadowing),"Behind: shadowing (day "&amp;DayShadowing&amp;")",IF(AND($R173="",$K173&gt;DayLive),"Behind: not live yet (day "&amp;DayLive&amp;")",IF(AND(LEFT($D173,1)="3",IF($W173="",TRUE(),AsOf-$W173&gt;NewcomerGap)),"Newcomer: no 1:1 in "&amp;NewcomerGap&amp;"+ days","")))))))</f>
        <v/>
      </c>
      <c r="F173" s="14"/>
      <c r="G173" s="14"/>
      <c r="H173" s="14"/>
      <c r="I173" s="14"/>
      <c r="J173" s="16"/>
      <c r="K173" s="15" t="str">
        <f aca="false">IF($J173="","",IF($V173&lt;&gt;"",MIN($V173,AsOf),AsOf)-$J173)</f>
        <v/>
      </c>
      <c r="L173" s="14"/>
      <c r="M173" s="14"/>
      <c r="N173" s="16"/>
      <c r="O173" s="16"/>
      <c r="P173" s="17"/>
      <c r="Q173" s="16"/>
      <c r="R173" s="16"/>
      <c r="S173" s="16"/>
      <c r="T173" s="14"/>
      <c r="U173" s="16"/>
      <c r="V173" s="18" t="str">
        <f aca="false">IF($A173="","",IFERROR(IF(INDEX(Leavers!$E$2:$E$301,MATCH($A173,Leavers!$A$2:$A$301,0))="","",INDEX(Leavers!$E$2:$E$301,MATCH($A173,Leavers!$A$2:$A$301,0))),""))</f>
        <v/>
      </c>
      <c r="W173" s="18" t="str">
        <f aca="false">IF($A173="","",IF(COUNTIF('Conversation log'!$B$2:$B$1001,$A173)=0,"",_xlfn.MAXIFS('Conversation log'!$A$2:$A$1001,'Conversation log'!$B$2:$B$1001,$A173)))</f>
        <v/>
      </c>
      <c r="X173" s="14"/>
    </row>
    <row r="174" customFormat="false" ht="15" hidden="false" customHeight="false" outlineLevel="0" collapsed="false">
      <c r="A174" s="14"/>
      <c r="B174" s="14"/>
      <c r="C174" s="15" t="str">
        <f aca="false">IF($J174="","",IF(AND($V174&lt;&gt;"",$V174&lt;AsOf),"Left",IF($V174&lt;&gt;"","Leaving",IF(AND($U174&lt;&gt;"",$U174&gt;=AsOf),"Unavailable",IF($T174&lt;&gt;"",$T174,IF(VALUE(LEFT($D174,1))&gt;=3,"Live","Onboarding"))))))</f>
        <v/>
      </c>
      <c r="D174" s="15" t="str">
        <f aca="false">IF($J174="","",IF($S174&lt;&gt;"","5. Veteran",IF($R174&lt;&gt;"",IF($K174&gt;=DayVetReview,"4. Veteran review due","3. Newcomer"),IF($O174&lt;&gt;"","2. Shadowing","1. Training"))))</f>
        <v/>
      </c>
      <c r="E174" s="15" t="str">
        <f aca="false">IF(OR($J174="",$C174="Left",$C174="Leaving"),"",IF(AND($O174="",$K174&gt;DayAbandon),"Gate: training not done by day "&amp;DayAbandon,IF(AND($N174="",$K174&gt;DayTools),"Behind: tools not set up (day "&amp;DayTools&amp;")",IF(AND($O174="",$K174&gt;DayTraining),"Behind: training (day "&amp;DayTraining&amp;")",IF(AND($Q174="",$K174&gt;DayShadowing),"Behind: shadowing (day "&amp;DayShadowing&amp;")",IF(AND($R174="",$K174&gt;DayLive),"Behind: not live yet (day "&amp;DayLive&amp;")",IF(AND(LEFT($D174,1)="3",IF($W174="",TRUE(),AsOf-$W174&gt;NewcomerGap)),"Newcomer: no 1:1 in "&amp;NewcomerGap&amp;"+ days","")))))))</f>
        <v/>
      </c>
      <c r="F174" s="14"/>
      <c r="G174" s="14"/>
      <c r="H174" s="14"/>
      <c r="I174" s="14"/>
      <c r="J174" s="16"/>
      <c r="K174" s="15" t="str">
        <f aca="false">IF($J174="","",IF($V174&lt;&gt;"",MIN($V174,AsOf),AsOf)-$J174)</f>
        <v/>
      </c>
      <c r="L174" s="14"/>
      <c r="M174" s="14"/>
      <c r="N174" s="16"/>
      <c r="O174" s="16"/>
      <c r="P174" s="17"/>
      <c r="Q174" s="16"/>
      <c r="R174" s="16"/>
      <c r="S174" s="16"/>
      <c r="T174" s="14"/>
      <c r="U174" s="16"/>
      <c r="V174" s="18" t="str">
        <f aca="false">IF($A174="","",IFERROR(IF(INDEX(Leavers!$E$2:$E$301,MATCH($A174,Leavers!$A$2:$A$301,0))="","",INDEX(Leavers!$E$2:$E$301,MATCH($A174,Leavers!$A$2:$A$301,0))),""))</f>
        <v/>
      </c>
      <c r="W174" s="18" t="str">
        <f aca="false">IF($A174="","",IF(COUNTIF('Conversation log'!$B$2:$B$1001,$A174)=0,"",_xlfn.MAXIFS('Conversation log'!$A$2:$A$1001,'Conversation log'!$B$2:$B$1001,$A174)))</f>
        <v/>
      </c>
      <c r="X174" s="14"/>
    </row>
    <row r="175" customFormat="false" ht="15" hidden="false" customHeight="false" outlineLevel="0" collapsed="false">
      <c r="A175" s="14"/>
      <c r="B175" s="14"/>
      <c r="C175" s="15" t="str">
        <f aca="false">IF($J175="","",IF(AND($V175&lt;&gt;"",$V175&lt;AsOf),"Left",IF($V175&lt;&gt;"","Leaving",IF(AND($U175&lt;&gt;"",$U175&gt;=AsOf),"Unavailable",IF($T175&lt;&gt;"",$T175,IF(VALUE(LEFT($D175,1))&gt;=3,"Live","Onboarding"))))))</f>
        <v/>
      </c>
      <c r="D175" s="15" t="str">
        <f aca="false">IF($J175="","",IF($S175&lt;&gt;"","5. Veteran",IF($R175&lt;&gt;"",IF($K175&gt;=DayVetReview,"4. Veteran review due","3. Newcomer"),IF($O175&lt;&gt;"","2. Shadowing","1. Training"))))</f>
        <v/>
      </c>
      <c r="E175" s="15" t="str">
        <f aca="false">IF(OR($J175="",$C175="Left",$C175="Leaving"),"",IF(AND($O175="",$K175&gt;DayAbandon),"Gate: training not done by day "&amp;DayAbandon,IF(AND($N175="",$K175&gt;DayTools),"Behind: tools not set up (day "&amp;DayTools&amp;")",IF(AND($O175="",$K175&gt;DayTraining),"Behind: training (day "&amp;DayTraining&amp;")",IF(AND($Q175="",$K175&gt;DayShadowing),"Behind: shadowing (day "&amp;DayShadowing&amp;")",IF(AND($R175="",$K175&gt;DayLive),"Behind: not live yet (day "&amp;DayLive&amp;")",IF(AND(LEFT($D175,1)="3",IF($W175="",TRUE(),AsOf-$W175&gt;NewcomerGap)),"Newcomer: no 1:1 in "&amp;NewcomerGap&amp;"+ days","")))))))</f>
        <v/>
      </c>
      <c r="F175" s="14"/>
      <c r="G175" s="14"/>
      <c r="H175" s="14"/>
      <c r="I175" s="14"/>
      <c r="J175" s="16"/>
      <c r="K175" s="15" t="str">
        <f aca="false">IF($J175="","",IF($V175&lt;&gt;"",MIN($V175,AsOf),AsOf)-$J175)</f>
        <v/>
      </c>
      <c r="L175" s="14"/>
      <c r="M175" s="14"/>
      <c r="N175" s="16"/>
      <c r="O175" s="16"/>
      <c r="P175" s="17"/>
      <c r="Q175" s="16"/>
      <c r="R175" s="16"/>
      <c r="S175" s="16"/>
      <c r="T175" s="14"/>
      <c r="U175" s="16"/>
      <c r="V175" s="18" t="str">
        <f aca="false">IF($A175="","",IFERROR(IF(INDEX(Leavers!$E$2:$E$301,MATCH($A175,Leavers!$A$2:$A$301,0))="","",INDEX(Leavers!$E$2:$E$301,MATCH($A175,Leavers!$A$2:$A$301,0))),""))</f>
        <v/>
      </c>
      <c r="W175" s="18" t="str">
        <f aca="false">IF($A175="","",IF(COUNTIF('Conversation log'!$B$2:$B$1001,$A175)=0,"",_xlfn.MAXIFS('Conversation log'!$A$2:$A$1001,'Conversation log'!$B$2:$B$1001,$A175)))</f>
        <v/>
      </c>
      <c r="X175" s="14"/>
    </row>
    <row r="176" customFormat="false" ht="15" hidden="false" customHeight="false" outlineLevel="0" collapsed="false">
      <c r="A176" s="14"/>
      <c r="B176" s="14"/>
      <c r="C176" s="15" t="str">
        <f aca="false">IF($J176="","",IF(AND($V176&lt;&gt;"",$V176&lt;AsOf),"Left",IF($V176&lt;&gt;"","Leaving",IF(AND($U176&lt;&gt;"",$U176&gt;=AsOf),"Unavailable",IF($T176&lt;&gt;"",$T176,IF(VALUE(LEFT($D176,1))&gt;=3,"Live","Onboarding"))))))</f>
        <v/>
      </c>
      <c r="D176" s="15" t="str">
        <f aca="false">IF($J176="","",IF($S176&lt;&gt;"","5. Veteran",IF($R176&lt;&gt;"",IF($K176&gt;=DayVetReview,"4. Veteran review due","3. Newcomer"),IF($O176&lt;&gt;"","2. Shadowing","1. Training"))))</f>
        <v/>
      </c>
      <c r="E176" s="15" t="str">
        <f aca="false">IF(OR($J176="",$C176="Left",$C176="Leaving"),"",IF(AND($O176="",$K176&gt;DayAbandon),"Gate: training not done by day "&amp;DayAbandon,IF(AND($N176="",$K176&gt;DayTools),"Behind: tools not set up (day "&amp;DayTools&amp;")",IF(AND($O176="",$K176&gt;DayTraining),"Behind: training (day "&amp;DayTraining&amp;")",IF(AND($Q176="",$K176&gt;DayShadowing),"Behind: shadowing (day "&amp;DayShadowing&amp;")",IF(AND($R176="",$K176&gt;DayLive),"Behind: not live yet (day "&amp;DayLive&amp;")",IF(AND(LEFT($D176,1)="3",IF($W176="",TRUE(),AsOf-$W176&gt;NewcomerGap)),"Newcomer: no 1:1 in "&amp;NewcomerGap&amp;"+ days","")))))))</f>
        <v/>
      </c>
      <c r="F176" s="14"/>
      <c r="G176" s="14"/>
      <c r="H176" s="14"/>
      <c r="I176" s="14"/>
      <c r="J176" s="16"/>
      <c r="K176" s="15" t="str">
        <f aca="false">IF($J176="","",IF($V176&lt;&gt;"",MIN($V176,AsOf),AsOf)-$J176)</f>
        <v/>
      </c>
      <c r="L176" s="14"/>
      <c r="M176" s="14"/>
      <c r="N176" s="16"/>
      <c r="O176" s="16"/>
      <c r="P176" s="17"/>
      <c r="Q176" s="16"/>
      <c r="R176" s="16"/>
      <c r="S176" s="16"/>
      <c r="T176" s="14"/>
      <c r="U176" s="16"/>
      <c r="V176" s="18" t="str">
        <f aca="false">IF($A176="","",IFERROR(IF(INDEX(Leavers!$E$2:$E$301,MATCH($A176,Leavers!$A$2:$A$301,0))="","",INDEX(Leavers!$E$2:$E$301,MATCH($A176,Leavers!$A$2:$A$301,0))),""))</f>
        <v/>
      </c>
      <c r="W176" s="18" t="str">
        <f aca="false">IF($A176="","",IF(COUNTIF('Conversation log'!$B$2:$B$1001,$A176)=0,"",_xlfn.MAXIFS('Conversation log'!$A$2:$A$1001,'Conversation log'!$B$2:$B$1001,$A176)))</f>
        <v/>
      </c>
      <c r="X176" s="14"/>
    </row>
    <row r="177" customFormat="false" ht="15" hidden="false" customHeight="false" outlineLevel="0" collapsed="false">
      <c r="A177" s="14"/>
      <c r="B177" s="14"/>
      <c r="C177" s="15" t="str">
        <f aca="false">IF($J177="","",IF(AND($V177&lt;&gt;"",$V177&lt;AsOf),"Left",IF($V177&lt;&gt;"","Leaving",IF(AND($U177&lt;&gt;"",$U177&gt;=AsOf),"Unavailable",IF($T177&lt;&gt;"",$T177,IF(VALUE(LEFT($D177,1))&gt;=3,"Live","Onboarding"))))))</f>
        <v/>
      </c>
      <c r="D177" s="15" t="str">
        <f aca="false">IF($J177="","",IF($S177&lt;&gt;"","5. Veteran",IF($R177&lt;&gt;"",IF($K177&gt;=DayVetReview,"4. Veteran review due","3. Newcomer"),IF($O177&lt;&gt;"","2. Shadowing","1. Training"))))</f>
        <v/>
      </c>
      <c r="E177" s="15" t="str">
        <f aca="false">IF(OR($J177="",$C177="Left",$C177="Leaving"),"",IF(AND($O177="",$K177&gt;DayAbandon),"Gate: training not done by day "&amp;DayAbandon,IF(AND($N177="",$K177&gt;DayTools),"Behind: tools not set up (day "&amp;DayTools&amp;")",IF(AND($O177="",$K177&gt;DayTraining),"Behind: training (day "&amp;DayTraining&amp;")",IF(AND($Q177="",$K177&gt;DayShadowing),"Behind: shadowing (day "&amp;DayShadowing&amp;")",IF(AND($R177="",$K177&gt;DayLive),"Behind: not live yet (day "&amp;DayLive&amp;")",IF(AND(LEFT($D177,1)="3",IF($W177="",TRUE(),AsOf-$W177&gt;NewcomerGap)),"Newcomer: no 1:1 in "&amp;NewcomerGap&amp;"+ days","")))))))</f>
        <v/>
      </c>
      <c r="F177" s="14"/>
      <c r="G177" s="14"/>
      <c r="H177" s="14"/>
      <c r="I177" s="14"/>
      <c r="J177" s="16"/>
      <c r="K177" s="15" t="str">
        <f aca="false">IF($J177="","",IF($V177&lt;&gt;"",MIN($V177,AsOf),AsOf)-$J177)</f>
        <v/>
      </c>
      <c r="L177" s="14"/>
      <c r="M177" s="14"/>
      <c r="N177" s="16"/>
      <c r="O177" s="16"/>
      <c r="P177" s="17"/>
      <c r="Q177" s="16"/>
      <c r="R177" s="16"/>
      <c r="S177" s="16"/>
      <c r="T177" s="14"/>
      <c r="U177" s="16"/>
      <c r="V177" s="18" t="str">
        <f aca="false">IF($A177="","",IFERROR(IF(INDEX(Leavers!$E$2:$E$301,MATCH($A177,Leavers!$A$2:$A$301,0))="","",INDEX(Leavers!$E$2:$E$301,MATCH($A177,Leavers!$A$2:$A$301,0))),""))</f>
        <v/>
      </c>
      <c r="W177" s="18" t="str">
        <f aca="false">IF($A177="","",IF(COUNTIF('Conversation log'!$B$2:$B$1001,$A177)=0,"",_xlfn.MAXIFS('Conversation log'!$A$2:$A$1001,'Conversation log'!$B$2:$B$1001,$A177)))</f>
        <v/>
      </c>
      <c r="X177" s="14"/>
    </row>
    <row r="178" customFormat="false" ht="15" hidden="false" customHeight="false" outlineLevel="0" collapsed="false">
      <c r="A178" s="14"/>
      <c r="B178" s="14"/>
      <c r="C178" s="15" t="str">
        <f aca="false">IF($J178="","",IF(AND($V178&lt;&gt;"",$V178&lt;AsOf),"Left",IF($V178&lt;&gt;"","Leaving",IF(AND($U178&lt;&gt;"",$U178&gt;=AsOf),"Unavailable",IF($T178&lt;&gt;"",$T178,IF(VALUE(LEFT($D178,1))&gt;=3,"Live","Onboarding"))))))</f>
        <v/>
      </c>
      <c r="D178" s="15" t="str">
        <f aca="false">IF($J178="","",IF($S178&lt;&gt;"","5. Veteran",IF($R178&lt;&gt;"",IF($K178&gt;=DayVetReview,"4. Veteran review due","3. Newcomer"),IF($O178&lt;&gt;"","2. Shadowing","1. Training"))))</f>
        <v/>
      </c>
      <c r="E178" s="15" t="str">
        <f aca="false">IF(OR($J178="",$C178="Left",$C178="Leaving"),"",IF(AND($O178="",$K178&gt;DayAbandon),"Gate: training not done by day "&amp;DayAbandon,IF(AND($N178="",$K178&gt;DayTools),"Behind: tools not set up (day "&amp;DayTools&amp;")",IF(AND($O178="",$K178&gt;DayTraining),"Behind: training (day "&amp;DayTraining&amp;")",IF(AND($Q178="",$K178&gt;DayShadowing),"Behind: shadowing (day "&amp;DayShadowing&amp;")",IF(AND($R178="",$K178&gt;DayLive),"Behind: not live yet (day "&amp;DayLive&amp;")",IF(AND(LEFT($D178,1)="3",IF($W178="",TRUE(),AsOf-$W178&gt;NewcomerGap)),"Newcomer: no 1:1 in "&amp;NewcomerGap&amp;"+ days","")))))))</f>
        <v/>
      </c>
      <c r="F178" s="14"/>
      <c r="G178" s="14"/>
      <c r="H178" s="14"/>
      <c r="I178" s="14"/>
      <c r="J178" s="16"/>
      <c r="K178" s="15" t="str">
        <f aca="false">IF($J178="","",IF($V178&lt;&gt;"",MIN($V178,AsOf),AsOf)-$J178)</f>
        <v/>
      </c>
      <c r="L178" s="14"/>
      <c r="M178" s="14"/>
      <c r="N178" s="16"/>
      <c r="O178" s="16"/>
      <c r="P178" s="17"/>
      <c r="Q178" s="16"/>
      <c r="R178" s="16"/>
      <c r="S178" s="16"/>
      <c r="T178" s="14"/>
      <c r="U178" s="16"/>
      <c r="V178" s="18" t="str">
        <f aca="false">IF($A178="","",IFERROR(IF(INDEX(Leavers!$E$2:$E$301,MATCH($A178,Leavers!$A$2:$A$301,0))="","",INDEX(Leavers!$E$2:$E$301,MATCH($A178,Leavers!$A$2:$A$301,0))),""))</f>
        <v/>
      </c>
      <c r="W178" s="18" t="str">
        <f aca="false">IF($A178="","",IF(COUNTIF('Conversation log'!$B$2:$B$1001,$A178)=0,"",_xlfn.MAXIFS('Conversation log'!$A$2:$A$1001,'Conversation log'!$B$2:$B$1001,$A178)))</f>
        <v/>
      </c>
      <c r="X178" s="14"/>
    </row>
    <row r="179" customFormat="false" ht="15" hidden="false" customHeight="false" outlineLevel="0" collapsed="false">
      <c r="A179" s="14"/>
      <c r="B179" s="14"/>
      <c r="C179" s="15" t="str">
        <f aca="false">IF($J179="","",IF(AND($V179&lt;&gt;"",$V179&lt;AsOf),"Left",IF($V179&lt;&gt;"","Leaving",IF(AND($U179&lt;&gt;"",$U179&gt;=AsOf),"Unavailable",IF($T179&lt;&gt;"",$T179,IF(VALUE(LEFT($D179,1))&gt;=3,"Live","Onboarding"))))))</f>
        <v/>
      </c>
      <c r="D179" s="15" t="str">
        <f aca="false">IF($J179="","",IF($S179&lt;&gt;"","5. Veteran",IF($R179&lt;&gt;"",IF($K179&gt;=DayVetReview,"4. Veteran review due","3. Newcomer"),IF($O179&lt;&gt;"","2. Shadowing","1. Training"))))</f>
        <v/>
      </c>
      <c r="E179" s="15" t="str">
        <f aca="false">IF(OR($J179="",$C179="Left",$C179="Leaving"),"",IF(AND($O179="",$K179&gt;DayAbandon),"Gate: training not done by day "&amp;DayAbandon,IF(AND($N179="",$K179&gt;DayTools),"Behind: tools not set up (day "&amp;DayTools&amp;")",IF(AND($O179="",$K179&gt;DayTraining),"Behind: training (day "&amp;DayTraining&amp;")",IF(AND($Q179="",$K179&gt;DayShadowing),"Behind: shadowing (day "&amp;DayShadowing&amp;")",IF(AND($R179="",$K179&gt;DayLive),"Behind: not live yet (day "&amp;DayLive&amp;")",IF(AND(LEFT($D179,1)="3",IF($W179="",TRUE(),AsOf-$W179&gt;NewcomerGap)),"Newcomer: no 1:1 in "&amp;NewcomerGap&amp;"+ days","")))))))</f>
        <v/>
      </c>
      <c r="F179" s="14"/>
      <c r="G179" s="14"/>
      <c r="H179" s="14"/>
      <c r="I179" s="14"/>
      <c r="J179" s="16"/>
      <c r="K179" s="15" t="str">
        <f aca="false">IF($J179="","",IF($V179&lt;&gt;"",MIN($V179,AsOf),AsOf)-$J179)</f>
        <v/>
      </c>
      <c r="L179" s="14"/>
      <c r="M179" s="14"/>
      <c r="N179" s="16"/>
      <c r="O179" s="16"/>
      <c r="P179" s="17"/>
      <c r="Q179" s="16"/>
      <c r="R179" s="16"/>
      <c r="S179" s="16"/>
      <c r="T179" s="14"/>
      <c r="U179" s="16"/>
      <c r="V179" s="18" t="str">
        <f aca="false">IF($A179="","",IFERROR(IF(INDEX(Leavers!$E$2:$E$301,MATCH($A179,Leavers!$A$2:$A$301,0))="","",INDEX(Leavers!$E$2:$E$301,MATCH($A179,Leavers!$A$2:$A$301,0))),""))</f>
        <v/>
      </c>
      <c r="W179" s="18" t="str">
        <f aca="false">IF($A179="","",IF(COUNTIF('Conversation log'!$B$2:$B$1001,$A179)=0,"",_xlfn.MAXIFS('Conversation log'!$A$2:$A$1001,'Conversation log'!$B$2:$B$1001,$A179)))</f>
        <v/>
      </c>
      <c r="X179" s="14"/>
    </row>
    <row r="180" customFormat="false" ht="15" hidden="false" customHeight="false" outlineLevel="0" collapsed="false">
      <c r="A180" s="14"/>
      <c r="B180" s="14"/>
      <c r="C180" s="15" t="str">
        <f aca="false">IF($J180="","",IF(AND($V180&lt;&gt;"",$V180&lt;AsOf),"Left",IF($V180&lt;&gt;"","Leaving",IF(AND($U180&lt;&gt;"",$U180&gt;=AsOf),"Unavailable",IF($T180&lt;&gt;"",$T180,IF(VALUE(LEFT($D180,1))&gt;=3,"Live","Onboarding"))))))</f>
        <v/>
      </c>
      <c r="D180" s="15" t="str">
        <f aca="false">IF($J180="","",IF($S180&lt;&gt;"","5. Veteran",IF($R180&lt;&gt;"",IF($K180&gt;=DayVetReview,"4. Veteran review due","3. Newcomer"),IF($O180&lt;&gt;"","2. Shadowing","1. Training"))))</f>
        <v/>
      </c>
      <c r="E180" s="15" t="str">
        <f aca="false">IF(OR($J180="",$C180="Left",$C180="Leaving"),"",IF(AND($O180="",$K180&gt;DayAbandon),"Gate: training not done by day "&amp;DayAbandon,IF(AND($N180="",$K180&gt;DayTools),"Behind: tools not set up (day "&amp;DayTools&amp;")",IF(AND($O180="",$K180&gt;DayTraining),"Behind: training (day "&amp;DayTraining&amp;")",IF(AND($Q180="",$K180&gt;DayShadowing),"Behind: shadowing (day "&amp;DayShadowing&amp;")",IF(AND($R180="",$K180&gt;DayLive),"Behind: not live yet (day "&amp;DayLive&amp;")",IF(AND(LEFT($D180,1)="3",IF($W180="",TRUE(),AsOf-$W180&gt;NewcomerGap)),"Newcomer: no 1:1 in "&amp;NewcomerGap&amp;"+ days","")))))))</f>
        <v/>
      </c>
      <c r="F180" s="14"/>
      <c r="G180" s="14"/>
      <c r="H180" s="14"/>
      <c r="I180" s="14"/>
      <c r="J180" s="16"/>
      <c r="K180" s="15" t="str">
        <f aca="false">IF($J180="","",IF($V180&lt;&gt;"",MIN($V180,AsOf),AsOf)-$J180)</f>
        <v/>
      </c>
      <c r="L180" s="14"/>
      <c r="M180" s="14"/>
      <c r="N180" s="16"/>
      <c r="O180" s="16"/>
      <c r="P180" s="17"/>
      <c r="Q180" s="16"/>
      <c r="R180" s="16"/>
      <c r="S180" s="16"/>
      <c r="T180" s="14"/>
      <c r="U180" s="16"/>
      <c r="V180" s="18" t="str">
        <f aca="false">IF($A180="","",IFERROR(IF(INDEX(Leavers!$E$2:$E$301,MATCH($A180,Leavers!$A$2:$A$301,0))="","",INDEX(Leavers!$E$2:$E$301,MATCH($A180,Leavers!$A$2:$A$301,0))),""))</f>
        <v/>
      </c>
      <c r="W180" s="18" t="str">
        <f aca="false">IF($A180="","",IF(COUNTIF('Conversation log'!$B$2:$B$1001,$A180)=0,"",_xlfn.MAXIFS('Conversation log'!$A$2:$A$1001,'Conversation log'!$B$2:$B$1001,$A180)))</f>
        <v/>
      </c>
      <c r="X180" s="14"/>
    </row>
    <row r="181" customFormat="false" ht="15" hidden="false" customHeight="false" outlineLevel="0" collapsed="false">
      <c r="A181" s="14"/>
      <c r="B181" s="14"/>
      <c r="C181" s="15" t="str">
        <f aca="false">IF($J181="","",IF(AND($V181&lt;&gt;"",$V181&lt;AsOf),"Left",IF($V181&lt;&gt;"","Leaving",IF(AND($U181&lt;&gt;"",$U181&gt;=AsOf),"Unavailable",IF($T181&lt;&gt;"",$T181,IF(VALUE(LEFT($D181,1))&gt;=3,"Live","Onboarding"))))))</f>
        <v/>
      </c>
      <c r="D181" s="15" t="str">
        <f aca="false">IF($J181="","",IF($S181&lt;&gt;"","5. Veteran",IF($R181&lt;&gt;"",IF($K181&gt;=DayVetReview,"4. Veteran review due","3. Newcomer"),IF($O181&lt;&gt;"","2. Shadowing","1. Training"))))</f>
        <v/>
      </c>
      <c r="E181" s="15" t="str">
        <f aca="false">IF(OR($J181="",$C181="Left",$C181="Leaving"),"",IF(AND($O181="",$K181&gt;DayAbandon),"Gate: training not done by day "&amp;DayAbandon,IF(AND($N181="",$K181&gt;DayTools),"Behind: tools not set up (day "&amp;DayTools&amp;")",IF(AND($O181="",$K181&gt;DayTraining),"Behind: training (day "&amp;DayTraining&amp;")",IF(AND($Q181="",$K181&gt;DayShadowing),"Behind: shadowing (day "&amp;DayShadowing&amp;")",IF(AND($R181="",$K181&gt;DayLive),"Behind: not live yet (day "&amp;DayLive&amp;")",IF(AND(LEFT($D181,1)="3",IF($W181="",TRUE(),AsOf-$W181&gt;NewcomerGap)),"Newcomer: no 1:1 in "&amp;NewcomerGap&amp;"+ days","")))))))</f>
        <v/>
      </c>
      <c r="F181" s="14"/>
      <c r="G181" s="14"/>
      <c r="H181" s="14"/>
      <c r="I181" s="14"/>
      <c r="J181" s="16"/>
      <c r="K181" s="15" t="str">
        <f aca="false">IF($J181="","",IF($V181&lt;&gt;"",MIN($V181,AsOf),AsOf)-$J181)</f>
        <v/>
      </c>
      <c r="L181" s="14"/>
      <c r="M181" s="14"/>
      <c r="N181" s="16"/>
      <c r="O181" s="16"/>
      <c r="P181" s="17"/>
      <c r="Q181" s="16"/>
      <c r="R181" s="16"/>
      <c r="S181" s="16"/>
      <c r="T181" s="14"/>
      <c r="U181" s="16"/>
      <c r="V181" s="18" t="str">
        <f aca="false">IF($A181="","",IFERROR(IF(INDEX(Leavers!$E$2:$E$301,MATCH($A181,Leavers!$A$2:$A$301,0))="","",INDEX(Leavers!$E$2:$E$301,MATCH($A181,Leavers!$A$2:$A$301,0))),""))</f>
        <v/>
      </c>
      <c r="W181" s="18" t="str">
        <f aca="false">IF($A181="","",IF(COUNTIF('Conversation log'!$B$2:$B$1001,$A181)=0,"",_xlfn.MAXIFS('Conversation log'!$A$2:$A$1001,'Conversation log'!$B$2:$B$1001,$A181)))</f>
        <v/>
      </c>
      <c r="X181" s="14"/>
    </row>
    <row r="182" customFormat="false" ht="15" hidden="false" customHeight="false" outlineLevel="0" collapsed="false">
      <c r="A182" s="14"/>
      <c r="B182" s="14"/>
      <c r="C182" s="15" t="str">
        <f aca="false">IF($J182="","",IF(AND($V182&lt;&gt;"",$V182&lt;AsOf),"Left",IF($V182&lt;&gt;"","Leaving",IF(AND($U182&lt;&gt;"",$U182&gt;=AsOf),"Unavailable",IF($T182&lt;&gt;"",$T182,IF(VALUE(LEFT($D182,1))&gt;=3,"Live","Onboarding"))))))</f>
        <v/>
      </c>
      <c r="D182" s="15" t="str">
        <f aca="false">IF($J182="","",IF($S182&lt;&gt;"","5. Veteran",IF($R182&lt;&gt;"",IF($K182&gt;=DayVetReview,"4. Veteran review due","3. Newcomer"),IF($O182&lt;&gt;"","2. Shadowing","1. Training"))))</f>
        <v/>
      </c>
      <c r="E182" s="15" t="str">
        <f aca="false">IF(OR($J182="",$C182="Left",$C182="Leaving"),"",IF(AND($O182="",$K182&gt;DayAbandon),"Gate: training not done by day "&amp;DayAbandon,IF(AND($N182="",$K182&gt;DayTools),"Behind: tools not set up (day "&amp;DayTools&amp;")",IF(AND($O182="",$K182&gt;DayTraining),"Behind: training (day "&amp;DayTraining&amp;")",IF(AND($Q182="",$K182&gt;DayShadowing),"Behind: shadowing (day "&amp;DayShadowing&amp;")",IF(AND($R182="",$K182&gt;DayLive),"Behind: not live yet (day "&amp;DayLive&amp;")",IF(AND(LEFT($D182,1)="3",IF($W182="",TRUE(),AsOf-$W182&gt;NewcomerGap)),"Newcomer: no 1:1 in "&amp;NewcomerGap&amp;"+ days","")))))))</f>
        <v/>
      </c>
      <c r="F182" s="14"/>
      <c r="G182" s="14"/>
      <c r="H182" s="14"/>
      <c r="I182" s="14"/>
      <c r="J182" s="16"/>
      <c r="K182" s="15" t="str">
        <f aca="false">IF($J182="","",IF($V182&lt;&gt;"",MIN($V182,AsOf),AsOf)-$J182)</f>
        <v/>
      </c>
      <c r="L182" s="14"/>
      <c r="M182" s="14"/>
      <c r="N182" s="16"/>
      <c r="O182" s="16"/>
      <c r="P182" s="17"/>
      <c r="Q182" s="16"/>
      <c r="R182" s="16"/>
      <c r="S182" s="16"/>
      <c r="T182" s="14"/>
      <c r="U182" s="16"/>
      <c r="V182" s="18" t="str">
        <f aca="false">IF($A182="","",IFERROR(IF(INDEX(Leavers!$E$2:$E$301,MATCH($A182,Leavers!$A$2:$A$301,0))="","",INDEX(Leavers!$E$2:$E$301,MATCH($A182,Leavers!$A$2:$A$301,0))),""))</f>
        <v/>
      </c>
      <c r="W182" s="18" t="str">
        <f aca="false">IF($A182="","",IF(COUNTIF('Conversation log'!$B$2:$B$1001,$A182)=0,"",_xlfn.MAXIFS('Conversation log'!$A$2:$A$1001,'Conversation log'!$B$2:$B$1001,$A182)))</f>
        <v/>
      </c>
      <c r="X182" s="14"/>
    </row>
    <row r="183" customFormat="false" ht="15" hidden="false" customHeight="false" outlineLevel="0" collapsed="false">
      <c r="A183" s="14"/>
      <c r="B183" s="14"/>
      <c r="C183" s="15" t="str">
        <f aca="false">IF($J183="","",IF(AND($V183&lt;&gt;"",$V183&lt;AsOf),"Left",IF($V183&lt;&gt;"","Leaving",IF(AND($U183&lt;&gt;"",$U183&gt;=AsOf),"Unavailable",IF($T183&lt;&gt;"",$T183,IF(VALUE(LEFT($D183,1))&gt;=3,"Live","Onboarding"))))))</f>
        <v/>
      </c>
      <c r="D183" s="15" t="str">
        <f aca="false">IF($J183="","",IF($S183&lt;&gt;"","5. Veteran",IF($R183&lt;&gt;"",IF($K183&gt;=DayVetReview,"4. Veteran review due","3. Newcomer"),IF($O183&lt;&gt;"","2. Shadowing","1. Training"))))</f>
        <v/>
      </c>
      <c r="E183" s="15" t="str">
        <f aca="false">IF(OR($J183="",$C183="Left",$C183="Leaving"),"",IF(AND($O183="",$K183&gt;DayAbandon),"Gate: training not done by day "&amp;DayAbandon,IF(AND($N183="",$K183&gt;DayTools),"Behind: tools not set up (day "&amp;DayTools&amp;")",IF(AND($O183="",$K183&gt;DayTraining),"Behind: training (day "&amp;DayTraining&amp;")",IF(AND($Q183="",$K183&gt;DayShadowing),"Behind: shadowing (day "&amp;DayShadowing&amp;")",IF(AND($R183="",$K183&gt;DayLive),"Behind: not live yet (day "&amp;DayLive&amp;")",IF(AND(LEFT($D183,1)="3",IF($W183="",TRUE(),AsOf-$W183&gt;NewcomerGap)),"Newcomer: no 1:1 in "&amp;NewcomerGap&amp;"+ days","")))))))</f>
        <v/>
      </c>
      <c r="F183" s="14"/>
      <c r="G183" s="14"/>
      <c r="H183" s="14"/>
      <c r="I183" s="14"/>
      <c r="J183" s="16"/>
      <c r="K183" s="15" t="str">
        <f aca="false">IF($J183="","",IF($V183&lt;&gt;"",MIN($V183,AsOf),AsOf)-$J183)</f>
        <v/>
      </c>
      <c r="L183" s="14"/>
      <c r="M183" s="14"/>
      <c r="N183" s="16"/>
      <c r="O183" s="16"/>
      <c r="P183" s="17"/>
      <c r="Q183" s="16"/>
      <c r="R183" s="16"/>
      <c r="S183" s="16"/>
      <c r="T183" s="14"/>
      <c r="U183" s="16"/>
      <c r="V183" s="18" t="str">
        <f aca="false">IF($A183="","",IFERROR(IF(INDEX(Leavers!$E$2:$E$301,MATCH($A183,Leavers!$A$2:$A$301,0))="","",INDEX(Leavers!$E$2:$E$301,MATCH($A183,Leavers!$A$2:$A$301,0))),""))</f>
        <v/>
      </c>
      <c r="W183" s="18" t="str">
        <f aca="false">IF($A183="","",IF(COUNTIF('Conversation log'!$B$2:$B$1001,$A183)=0,"",_xlfn.MAXIFS('Conversation log'!$A$2:$A$1001,'Conversation log'!$B$2:$B$1001,$A183)))</f>
        <v/>
      </c>
      <c r="X183" s="14"/>
    </row>
    <row r="184" customFormat="false" ht="15" hidden="false" customHeight="false" outlineLevel="0" collapsed="false">
      <c r="A184" s="14"/>
      <c r="B184" s="14"/>
      <c r="C184" s="15" t="str">
        <f aca="false">IF($J184="","",IF(AND($V184&lt;&gt;"",$V184&lt;AsOf),"Left",IF($V184&lt;&gt;"","Leaving",IF(AND($U184&lt;&gt;"",$U184&gt;=AsOf),"Unavailable",IF($T184&lt;&gt;"",$T184,IF(VALUE(LEFT($D184,1))&gt;=3,"Live","Onboarding"))))))</f>
        <v/>
      </c>
      <c r="D184" s="15" t="str">
        <f aca="false">IF($J184="","",IF($S184&lt;&gt;"","5. Veteran",IF($R184&lt;&gt;"",IF($K184&gt;=DayVetReview,"4. Veteran review due","3. Newcomer"),IF($O184&lt;&gt;"","2. Shadowing","1. Training"))))</f>
        <v/>
      </c>
      <c r="E184" s="15" t="str">
        <f aca="false">IF(OR($J184="",$C184="Left",$C184="Leaving"),"",IF(AND($O184="",$K184&gt;DayAbandon),"Gate: training not done by day "&amp;DayAbandon,IF(AND($N184="",$K184&gt;DayTools),"Behind: tools not set up (day "&amp;DayTools&amp;")",IF(AND($O184="",$K184&gt;DayTraining),"Behind: training (day "&amp;DayTraining&amp;")",IF(AND($Q184="",$K184&gt;DayShadowing),"Behind: shadowing (day "&amp;DayShadowing&amp;")",IF(AND($R184="",$K184&gt;DayLive),"Behind: not live yet (day "&amp;DayLive&amp;")",IF(AND(LEFT($D184,1)="3",IF($W184="",TRUE(),AsOf-$W184&gt;NewcomerGap)),"Newcomer: no 1:1 in "&amp;NewcomerGap&amp;"+ days","")))))))</f>
        <v/>
      </c>
      <c r="F184" s="14"/>
      <c r="G184" s="14"/>
      <c r="H184" s="14"/>
      <c r="I184" s="14"/>
      <c r="J184" s="16"/>
      <c r="K184" s="15" t="str">
        <f aca="false">IF($J184="","",IF($V184&lt;&gt;"",MIN($V184,AsOf),AsOf)-$J184)</f>
        <v/>
      </c>
      <c r="L184" s="14"/>
      <c r="M184" s="14"/>
      <c r="N184" s="16"/>
      <c r="O184" s="16"/>
      <c r="P184" s="17"/>
      <c r="Q184" s="16"/>
      <c r="R184" s="16"/>
      <c r="S184" s="16"/>
      <c r="T184" s="14"/>
      <c r="U184" s="16"/>
      <c r="V184" s="18" t="str">
        <f aca="false">IF($A184="","",IFERROR(IF(INDEX(Leavers!$E$2:$E$301,MATCH($A184,Leavers!$A$2:$A$301,0))="","",INDEX(Leavers!$E$2:$E$301,MATCH($A184,Leavers!$A$2:$A$301,0))),""))</f>
        <v/>
      </c>
      <c r="W184" s="18" t="str">
        <f aca="false">IF($A184="","",IF(COUNTIF('Conversation log'!$B$2:$B$1001,$A184)=0,"",_xlfn.MAXIFS('Conversation log'!$A$2:$A$1001,'Conversation log'!$B$2:$B$1001,$A184)))</f>
        <v/>
      </c>
      <c r="X184" s="14"/>
    </row>
    <row r="185" customFormat="false" ht="15" hidden="false" customHeight="false" outlineLevel="0" collapsed="false">
      <c r="A185" s="14"/>
      <c r="B185" s="14"/>
      <c r="C185" s="15" t="str">
        <f aca="false">IF($J185="","",IF(AND($V185&lt;&gt;"",$V185&lt;AsOf),"Left",IF($V185&lt;&gt;"","Leaving",IF(AND($U185&lt;&gt;"",$U185&gt;=AsOf),"Unavailable",IF($T185&lt;&gt;"",$T185,IF(VALUE(LEFT($D185,1))&gt;=3,"Live","Onboarding"))))))</f>
        <v/>
      </c>
      <c r="D185" s="15" t="str">
        <f aca="false">IF($J185="","",IF($S185&lt;&gt;"","5. Veteran",IF($R185&lt;&gt;"",IF($K185&gt;=DayVetReview,"4. Veteran review due","3. Newcomer"),IF($O185&lt;&gt;"","2. Shadowing","1. Training"))))</f>
        <v/>
      </c>
      <c r="E185" s="15" t="str">
        <f aca="false">IF(OR($J185="",$C185="Left",$C185="Leaving"),"",IF(AND($O185="",$K185&gt;DayAbandon),"Gate: training not done by day "&amp;DayAbandon,IF(AND($N185="",$K185&gt;DayTools),"Behind: tools not set up (day "&amp;DayTools&amp;")",IF(AND($O185="",$K185&gt;DayTraining),"Behind: training (day "&amp;DayTraining&amp;")",IF(AND($Q185="",$K185&gt;DayShadowing),"Behind: shadowing (day "&amp;DayShadowing&amp;")",IF(AND($R185="",$K185&gt;DayLive),"Behind: not live yet (day "&amp;DayLive&amp;")",IF(AND(LEFT($D185,1)="3",IF($W185="",TRUE(),AsOf-$W185&gt;NewcomerGap)),"Newcomer: no 1:1 in "&amp;NewcomerGap&amp;"+ days","")))))))</f>
        <v/>
      </c>
      <c r="F185" s="14"/>
      <c r="G185" s="14"/>
      <c r="H185" s="14"/>
      <c r="I185" s="14"/>
      <c r="J185" s="16"/>
      <c r="K185" s="15" t="str">
        <f aca="false">IF($J185="","",IF($V185&lt;&gt;"",MIN($V185,AsOf),AsOf)-$J185)</f>
        <v/>
      </c>
      <c r="L185" s="14"/>
      <c r="M185" s="14"/>
      <c r="N185" s="16"/>
      <c r="O185" s="16"/>
      <c r="P185" s="17"/>
      <c r="Q185" s="16"/>
      <c r="R185" s="16"/>
      <c r="S185" s="16"/>
      <c r="T185" s="14"/>
      <c r="U185" s="16"/>
      <c r="V185" s="18" t="str">
        <f aca="false">IF($A185="","",IFERROR(IF(INDEX(Leavers!$E$2:$E$301,MATCH($A185,Leavers!$A$2:$A$301,0))="","",INDEX(Leavers!$E$2:$E$301,MATCH($A185,Leavers!$A$2:$A$301,0))),""))</f>
        <v/>
      </c>
      <c r="W185" s="18" t="str">
        <f aca="false">IF($A185="","",IF(COUNTIF('Conversation log'!$B$2:$B$1001,$A185)=0,"",_xlfn.MAXIFS('Conversation log'!$A$2:$A$1001,'Conversation log'!$B$2:$B$1001,$A185)))</f>
        <v/>
      </c>
      <c r="X185" s="14"/>
    </row>
    <row r="186" customFormat="false" ht="15" hidden="false" customHeight="false" outlineLevel="0" collapsed="false">
      <c r="A186" s="14"/>
      <c r="B186" s="14"/>
      <c r="C186" s="15" t="str">
        <f aca="false">IF($J186="","",IF(AND($V186&lt;&gt;"",$V186&lt;AsOf),"Left",IF($V186&lt;&gt;"","Leaving",IF(AND($U186&lt;&gt;"",$U186&gt;=AsOf),"Unavailable",IF($T186&lt;&gt;"",$T186,IF(VALUE(LEFT($D186,1))&gt;=3,"Live","Onboarding"))))))</f>
        <v/>
      </c>
      <c r="D186" s="15" t="str">
        <f aca="false">IF($J186="","",IF($S186&lt;&gt;"","5. Veteran",IF($R186&lt;&gt;"",IF($K186&gt;=DayVetReview,"4. Veteran review due","3. Newcomer"),IF($O186&lt;&gt;"","2. Shadowing","1. Training"))))</f>
        <v/>
      </c>
      <c r="E186" s="15" t="str">
        <f aca="false">IF(OR($J186="",$C186="Left",$C186="Leaving"),"",IF(AND($O186="",$K186&gt;DayAbandon),"Gate: training not done by day "&amp;DayAbandon,IF(AND($N186="",$K186&gt;DayTools),"Behind: tools not set up (day "&amp;DayTools&amp;")",IF(AND($O186="",$K186&gt;DayTraining),"Behind: training (day "&amp;DayTraining&amp;")",IF(AND($Q186="",$K186&gt;DayShadowing),"Behind: shadowing (day "&amp;DayShadowing&amp;")",IF(AND($R186="",$K186&gt;DayLive),"Behind: not live yet (day "&amp;DayLive&amp;")",IF(AND(LEFT($D186,1)="3",IF($W186="",TRUE(),AsOf-$W186&gt;NewcomerGap)),"Newcomer: no 1:1 in "&amp;NewcomerGap&amp;"+ days","")))))))</f>
        <v/>
      </c>
      <c r="F186" s="14"/>
      <c r="G186" s="14"/>
      <c r="H186" s="14"/>
      <c r="I186" s="14"/>
      <c r="J186" s="16"/>
      <c r="K186" s="15" t="str">
        <f aca="false">IF($J186="","",IF($V186&lt;&gt;"",MIN($V186,AsOf),AsOf)-$J186)</f>
        <v/>
      </c>
      <c r="L186" s="14"/>
      <c r="M186" s="14"/>
      <c r="N186" s="16"/>
      <c r="O186" s="16"/>
      <c r="P186" s="17"/>
      <c r="Q186" s="16"/>
      <c r="R186" s="16"/>
      <c r="S186" s="16"/>
      <c r="T186" s="14"/>
      <c r="U186" s="16"/>
      <c r="V186" s="18" t="str">
        <f aca="false">IF($A186="","",IFERROR(IF(INDEX(Leavers!$E$2:$E$301,MATCH($A186,Leavers!$A$2:$A$301,0))="","",INDEX(Leavers!$E$2:$E$301,MATCH($A186,Leavers!$A$2:$A$301,0))),""))</f>
        <v/>
      </c>
      <c r="W186" s="18" t="str">
        <f aca="false">IF($A186="","",IF(COUNTIF('Conversation log'!$B$2:$B$1001,$A186)=0,"",_xlfn.MAXIFS('Conversation log'!$A$2:$A$1001,'Conversation log'!$B$2:$B$1001,$A186)))</f>
        <v/>
      </c>
      <c r="X186" s="14"/>
    </row>
    <row r="187" customFormat="false" ht="15" hidden="false" customHeight="false" outlineLevel="0" collapsed="false">
      <c r="A187" s="14"/>
      <c r="B187" s="14"/>
      <c r="C187" s="15" t="str">
        <f aca="false">IF($J187="","",IF(AND($V187&lt;&gt;"",$V187&lt;AsOf),"Left",IF($V187&lt;&gt;"","Leaving",IF(AND($U187&lt;&gt;"",$U187&gt;=AsOf),"Unavailable",IF($T187&lt;&gt;"",$T187,IF(VALUE(LEFT($D187,1))&gt;=3,"Live","Onboarding"))))))</f>
        <v/>
      </c>
      <c r="D187" s="15" t="str">
        <f aca="false">IF($J187="","",IF($S187&lt;&gt;"","5. Veteran",IF($R187&lt;&gt;"",IF($K187&gt;=DayVetReview,"4. Veteran review due","3. Newcomer"),IF($O187&lt;&gt;"","2. Shadowing","1. Training"))))</f>
        <v/>
      </c>
      <c r="E187" s="15" t="str">
        <f aca="false">IF(OR($J187="",$C187="Left",$C187="Leaving"),"",IF(AND($O187="",$K187&gt;DayAbandon),"Gate: training not done by day "&amp;DayAbandon,IF(AND($N187="",$K187&gt;DayTools),"Behind: tools not set up (day "&amp;DayTools&amp;")",IF(AND($O187="",$K187&gt;DayTraining),"Behind: training (day "&amp;DayTraining&amp;")",IF(AND($Q187="",$K187&gt;DayShadowing),"Behind: shadowing (day "&amp;DayShadowing&amp;")",IF(AND($R187="",$K187&gt;DayLive),"Behind: not live yet (day "&amp;DayLive&amp;")",IF(AND(LEFT($D187,1)="3",IF($W187="",TRUE(),AsOf-$W187&gt;NewcomerGap)),"Newcomer: no 1:1 in "&amp;NewcomerGap&amp;"+ days","")))))))</f>
        <v/>
      </c>
      <c r="F187" s="14"/>
      <c r="G187" s="14"/>
      <c r="H187" s="14"/>
      <c r="I187" s="14"/>
      <c r="J187" s="16"/>
      <c r="K187" s="15" t="str">
        <f aca="false">IF($J187="","",IF($V187&lt;&gt;"",MIN($V187,AsOf),AsOf)-$J187)</f>
        <v/>
      </c>
      <c r="L187" s="14"/>
      <c r="M187" s="14"/>
      <c r="N187" s="16"/>
      <c r="O187" s="16"/>
      <c r="P187" s="17"/>
      <c r="Q187" s="16"/>
      <c r="R187" s="16"/>
      <c r="S187" s="16"/>
      <c r="T187" s="14"/>
      <c r="U187" s="16"/>
      <c r="V187" s="18" t="str">
        <f aca="false">IF($A187="","",IFERROR(IF(INDEX(Leavers!$E$2:$E$301,MATCH($A187,Leavers!$A$2:$A$301,0))="","",INDEX(Leavers!$E$2:$E$301,MATCH($A187,Leavers!$A$2:$A$301,0))),""))</f>
        <v/>
      </c>
      <c r="W187" s="18" t="str">
        <f aca="false">IF($A187="","",IF(COUNTIF('Conversation log'!$B$2:$B$1001,$A187)=0,"",_xlfn.MAXIFS('Conversation log'!$A$2:$A$1001,'Conversation log'!$B$2:$B$1001,$A187)))</f>
        <v/>
      </c>
      <c r="X187" s="14"/>
    </row>
    <row r="188" customFormat="false" ht="15" hidden="false" customHeight="false" outlineLevel="0" collapsed="false">
      <c r="A188" s="14"/>
      <c r="B188" s="14"/>
      <c r="C188" s="15" t="str">
        <f aca="false">IF($J188="","",IF(AND($V188&lt;&gt;"",$V188&lt;AsOf),"Left",IF($V188&lt;&gt;"","Leaving",IF(AND($U188&lt;&gt;"",$U188&gt;=AsOf),"Unavailable",IF($T188&lt;&gt;"",$T188,IF(VALUE(LEFT($D188,1))&gt;=3,"Live","Onboarding"))))))</f>
        <v/>
      </c>
      <c r="D188" s="15" t="str">
        <f aca="false">IF($J188="","",IF($S188&lt;&gt;"","5. Veteran",IF($R188&lt;&gt;"",IF($K188&gt;=DayVetReview,"4. Veteran review due","3. Newcomer"),IF($O188&lt;&gt;"","2. Shadowing","1. Training"))))</f>
        <v/>
      </c>
      <c r="E188" s="15" t="str">
        <f aca="false">IF(OR($J188="",$C188="Left",$C188="Leaving"),"",IF(AND($O188="",$K188&gt;DayAbandon),"Gate: training not done by day "&amp;DayAbandon,IF(AND($N188="",$K188&gt;DayTools),"Behind: tools not set up (day "&amp;DayTools&amp;")",IF(AND($O188="",$K188&gt;DayTraining),"Behind: training (day "&amp;DayTraining&amp;")",IF(AND($Q188="",$K188&gt;DayShadowing),"Behind: shadowing (day "&amp;DayShadowing&amp;")",IF(AND($R188="",$K188&gt;DayLive),"Behind: not live yet (day "&amp;DayLive&amp;")",IF(AND(LEFT($D188,1)="3",IF($W188="",TRUE(),AsOf-$W188&gt;NewcomerGap)),"Newcomer: no 1:1 in "&amp;NewcomerGap&amp;"+ days","")))))))</f>
        <v/>
      </c>
      <c r="F188" s="14"/>
      <c r="G188" s="14"/>
      <c r="H188" s="14"/>
      <c r="I188" s="14"/>
      <c r="J188" s="16"/>
      <c r="K188" s="15" t="str">
        <f aca="false">IF($J188="","",IF($V188&lt;&gt;"",MIN($V188,AsOf),AsOf)-$J188)</f>
        <v/>
      </c>
      <c r="L188" s="14"/>
      <c r="M188" s="14"/>
      <c r="N188" s="16"/>
      <c r="O188" s="16"/>
      <c r="P188" s="17"/>
      <c r="Q188" s="16"/>
      <c r="R188" s="16"/>
      <c r="S188" s="16"/>
      <c r="T188" s="14"/>
      <c r="U188" s="16"/>
      <c r="V188" s="18" t="str">
        <f aca="false">IF($A188="","",IFERROR(IF(INDEX(Leavers!$E$2:$E$301,MATCH($A188,Leavers!$A$2:$A$301,0))="","",INDEX(Leavers!$E$2:$E$301,MATCH($A188,Leavers!$A$2:$A$301,0))),""))</f>
        <v/>
      </c>
      <c r="W188" s="18" t="str">
        <f aca="false">IF($A188="","",IF(COUNTIF('Conversation log'!$B$2:$B$1001,$A188)=0,"",_xlfn.MAXIFS('Conversation log'!$A$2:$A$1001,'Conversation log'!$B$2:$B$1001,$A188)))</f>
        <v/>
      </c>
      <c r="X188" s="14"/>
    </row>
    <row r="189" customFormat="false" ht="15" hidden="false" customHeight="false" outlineLevel="0" collapsed="false">
      <c r="A189" s="14"/>
      <c r="B189" s="14"/>
      <c r="C189" s="15" t="str">
        <f aca="false">IF($J189="","",IF(AND($V189&lt;&gt;"",$V189&lt;AsOf),"Left",IF($V189&lt;&gt;"","Leaving",IF(AND($U189&lt;&gt;"",$U189&gt;=AsOf),"Unavailable",IF($T189&lt;&gt;"",$T189,IF(VALUE(LEFT($D189,1))&gt;=3,"Live","Onboarding"))))))</f>
        <v/>
      </c>
      <c r="D189" s="15" t="str">
        <f aca="false">IF($J189="","",IF($S189&lt;&gt;"","5. Veteran",IF($R189&lt;&gt;"",IF($K189&gt;=DayVetReview,"4. Veteran review due","3. Newcomer"),IF($O189&lt;&gt;"","2. Shadowing","1. Training"))))</f>
        <v/>
      </c>
      <c r="E189" s="15" t="str">
        <f aca="false">IF(OR($J189="",$C189="Left",$C189="Leaving"),"",IF(AND($O189="",$K189&gt;DayAbandon),"Gate: training not done by day "&amp;DayAbandon,IF(AND($N189="",$K189&gt;DayTools),"Behind: tools not set up (day "&amp;DayTools&amp;")",IF(AND($O189="",$K189&gt;DayTraining),"Behind: training (day "&amp;DayTraining&amp;")",IF(AND($Q189="",$K189&gt;DayShadowing),"Behind: shadowing (day "&amp;DayShadowing&amp;")",IF(AND($R189="",$K189&gt;DayLive),"Behind: not live yet (day "&amp;DayLive&amp;")",IF(AND(LEFT($D189,1)="3",IF($W189="",TRUE(),AsOf-$W189&gt;NewcomerGap)),"Newcomer: no 1:1 in "&amp;NewcomerGap&amp;"+ days","")))))))</f>
        <v/>
      </c>
      <c r="F189" s="14"/>
      <c r="G189" s="14"/>
      <c r="H189" s="14"/>
      <c r="I189" s="14"/>
      <c r="J189" s="16"/>
      <c r="K189" s="15" t="str">
        <f aca="false">IF($J189="","",IF($V189&lt;&gt;"",MIN($V189,AsOf),AsOf)-$J189)</f>
        <v/>
      </c>
      <c r="L189" s="14"/>
      <c r="M189" s="14"/>
      <c r="N189" s="16"/>
      <c r="O189" s="16"/>
      <c r="P189" s="17"/>
      <c r="Q189" s="16"/>
      <c r="R189" s="16"/>
      <c r="S189" s="16"/>
      <c r="T189" s="14"/>
      <c r="U189" s="16"/>
      <c r="V189" s="18" t="str">
        <f aca="false">IF($A189="","",IFERROR(IF(INDEX(Leavers!$E$2:$E$301,MATCH($A189,Leavers!$A$2:$A$301,0))="","",INDEX(Leavers!$E$2:$E$301,MATCH($A189,Leavers!$A$2:$A$301,0))),""))</f>
        <v/>
      </c>
      <c r="W189" s="18" t="str">
        <f aca="false">IF($A189="","",IF(COUNTIF('Conversation log'!$B$2:$B$1001,$A189)=0,"",_xlfn.MAXIFS('Conversation log'!$A$2:$A$1001,'Conversation log'!$B$2:$B$1001,$A189)))</f>
        <v/>
      </c>
      <c r="X189" s="14"/>
    </row>
    <row r="190" customFormat="false" ht="15" hidden="false" customHeight="false" outlineLevel="0" collapsed="false">
      <c r="A190" s="14"/>
      <c r="B190" s="14"/>
      <c r="C190" s="15" t="str">
        <f aca="false">IF($J190="","",IF(AND($V190&lt;&gt;"",$V190&lt;AsOf),"Left",IF($V190&lt;&gt;"","Leaving",IF(AND($U190&lt;&gt;"",$U190&gt;=AsOf),"Unavailable",IF($T190&lt;&gt;"",$T190,IF(VALUE(LEFT($D190,1))&gt;=3,"Live","Onboarding"))))))</f>
        <v/>
      </c>
      <c r="D190" s="15" t="str">
        <f aca="false">IF($J190="","",IF($S190&lt;&gt;"","5. Veteran",IF($R190&lt;&gt;"",IF($K190&gt;=DayVetReview,"4. Veteran review due","3. Newcomer"),IF($O190&lt;&gt;"","2. Shadowing","1. Training"))))</f>
        <v/>
      </c>
      <c r="E190" s="15" t="str">
        <f aca="false">IF(OR($J190="",$C190="Left",$C190="Leaving"),"",IF(AND($O190="",$K190&gt;DayAbandon),"Gate: training not done by day "&amp;DayAbandon,IF(AND($N190="",$K190&gt;DayTools),"Behind: tools not set up (day "&amp;DayTools&amp;")",IF(AND($O190="",$K190&gt;DayTraining),"Behind: training (day "&amp;DayTraining&amp;")",IF(AND($Q190="",$K190&gt;DayShadowing),"Behind: shadowing (day "&amp;DayShadowing&amp;")",IF(AND($R190="",$K190&gt;DayLive),"Behind: not live yet (day "&amp;DayLive&amp;")",IF(AND(LEFT($D190,1)="3",IF($W190="",TRUE(),AsOf-$W190&gt;NewcomerGap)),"Newcomer: no 1:1 in "&amp;NewcomerGap&amp;"+ days","")))))))</f>
        <v/>
      </c>
      <c r="F190" s="14"/>
      <c r="G190" s="14"/>
      <c r="H190" s="14"/>
      <c r="I190" s="14"/>
      <c r="J190" s="16"/>
      <c r="K190" s="15" t="str">
        <f aca="false">IF($J190="","",IF($V190&lt;&gt;"",MIN($V190,AsOf),AsOf)-$J190)</f>
        <v/>
      </c>
      <c r="L190" s="14"/>
      <c r="M190" s="14"/>
      <c r="N190" s="16"/>
      <c r="O190" s="16"/>
      <c r="P190" s="17"/>
      <c r="Q190" s="16"/>
      <c r="R190" s="16"/>
      <c r="S190" s="16"/>
      <c r="T190" s="14"/>
      <c r="U190" s="16"/>
      <c r="V190" s="18" t="str">
        <f aca="false">IF($A190="","",IFERROR(IF(INDEX(Leavers!$E$2:$E$301,MATCH($A190,Leavers!$A$2:$A$301,0))="","",INDEX(Leavers!$E$2:$E$301,MATCH($A190,Leavers!$A$2:$A$301,0))),""))</f>
        <v/>
      </c>
      <c r="W190" s="18" t="str">
        <f aca="false">IF($A190="","",IF(COUNTIF('Conversation log'!$B$2:$B$1001,$A190)=0,"",_xlfn.MAXIFS('Conversation log'!$A$2:$A$1001,'Conversation log'!$B$2:$B$1001,$A190)))</f>
        <v/>
      </c>
      <c r="X190" s="14"/>
    </row>
    <row r="191" customFormat="false" ht="15" hidden="false" customHeight="false" outlineLevel="0" collapsed="false">
      <c r="A191" s="14"/>
      <c r="B191" s="14"/>
      <c r="C191" s="15" t="str">
        <f aca="false">IF($J191="","",IF(AND($V191&lt;&gt;"",$V191&lt;AsOf),"Left",IF($V191&lt;&gt;"","Leaving",IF(AND($U191&lt;&gt;"",$U191&gt;=AsOf),"Unavailable",IF($T191&lt;&gt;"",$T191,IF(VALUE(LEFT($D191,1))&gt;=3,"Live","Onboarding"))))))</f>
        <v/>
      </c>
      <c r="D191" s="15" t="str">
        <f aca="false">IF($J191="","",IF($S191&lt;&gt;"","5. Veteran",IF($R191&lt;&gt;"",IF($K191&gt;=DayVetReview,"4. Veteran review due","3. Newcomer"),IF($O191&lt;&gt;"","2. Shadowing","1. Training"))))</f>
        <v/>
      </c>
      <c r="E191" s="15" t="str">
        <f aca="false">IF(OR($J191="",$C191="Left",$C191="Leaving"),"",IF(AND($O191="",$K191&gt;DayAbandon),"Gate: training not done by day "&amp;DayAbandon,IF(AND($N191="",$K191&gt;DayTools),"Behind: tools not set up (day "&amp;DayTools&amp;")",IF(AND($O191="",$K191&gt;DayTraining),"Behind: training (day "&amp;DayTraining&amp;")",IF(AND($Q191="",$K191&gt;DayShadowing),"Behind: shadowing (day "&amp;DayShadowing&amp;")",IF(AND($R191="",$K191&gt;DayLive),"Behind: not live yet (day "&amp;DayLive&amp;")",IF(AND(LEFT($D191,1)="3",IF($W191="",TRUE(),AsOf-$W191&gt;NewcomerGap)),"Newcomer: no 1:1 in "&amp;NewcomerGap&amp;"+ days","")))))))</f>
        <v/>
      </c>
      <c r="F191" s="14"/>
      <c r="G191" s="14"/>
      <c r="H191" s="14"/>
      <c r="I191" s="14"/>
      <c r="J191" s="16"/>
      <c r="K191" s="15" t="str">
        <f aca="false">IF($J191="","",IF($V191&lt;&gt;"",MIN($V191,AsOf),AsOf)-$J191)</f>
        <v/>
      </c>
      <c r="L191" s="14"/>
      <c r="M191" s="14"/>
      <c r="N191" s="16"/>
      <c r="O191" s="16"/>
      <c r="P191" s="17"/>
      <c r="Q191" s="16"/>
      <c r="R191" s="16"/>
      <c r="S191" s="16"/>
      <c r="T191" s="14"/>
      <c r="U191" s="16"/>
      <c r="V191" s="18" t="str">
        <f aca="false">IF($A191="","",IFERROR(IF(INDEX(Leavers!$E$2:$E$301,MATCH($A191,Leavers!$A$2:$A$301,0))="","",INDEX(Leavers!$E$2:$E$301,MATCH($A191,Leavers!$A$2:$A$301,0))),""))</f>
        <v/>
      </c>
      <c r="W191" s="18" t="str">
        <f aca="false">IF($A191="","",IF(COUNTIF('Conversation log'!$B$2:$B$1001,$A191)=0,"",_xlfn.MAXIFS('Conversation log'!$A$2:$A$1001,'Conversation log'!$B$2:$B$1001,$A191)))</f>
        <v/>
      </c>
      <c r="X191" s="14"/>
    </row>
    <row r="192" customFormat="false" ht="15" hidden="false" customHeight="false" outlineLevel="0" collapsed="false">
      <c r="A192" s="14"/>
      <c r="B192" s="14"/>
      <c r="C192" s="15" t="str">
        <f aca="false">IF($J192="","",IF(AND($V192&lt;&gt;"",$V192&lt;AsOf),"Left",IF($V192&lt;&gt;"","Leaving",IF(AND($U192&lt;&gt;"",$U192&gt;=AsOf),"Unavailable",IF($T192&lt;&gt;"",$T192,IF(VALUE(LEFT($D192,1))&gt;=3,"Live","Onboarding"))))))</f>
        <v/>
      </c>
      <c r="D192" s="15" t="str">
        <f aca="false">IF($J192="","",IF($S192&lt;&gt;"","5. Veteran",IF($R192&lt;&gt;"",IF($K192&gt;=DayVetReview,"4. Veteran review due","3. Newcomer"),IF($O192&lt;&gt;"","2. Shadowing","1. Training"))))</f>
        <v/>
      </c>
      <c r="E192" s="15" t="str">
        <f aca="false">IF(OR($J192="",$C192="Left",$C192="Leaving"),"",IF(AND($O192="",$K192&gt;DayAbandon),"Gate: training not done by day "&amp;DayAbandon,IF(AND($N192="",$K192&gt;DayTools),"Behind: tools not set up (day "&amp;DayTools&amp;")",IF(AND($O192="",$K192&gt;DayTraining),"Behind: training (day "&amp;DayTraining&amp;")",IF(AND($Q192="",$K192&gt;DayShadowing),"Behind: shadowing (day "&amp;DayShadowing&amp;")",IF(AND($R192="",$K192&gt;DayLive),"Behind: not live yet (day "&amp;DayLive&amp;")",IF(AND(LEFT($D192,1)="3",IF($W192="",TRUE(),AsOf-$W192&gt;NewcomerGap)),"Newcomer: no 1:1 in "&amp;NewcomerGap&amp;"+ days","")))))))</f>
        <v/>
      </c>
      <c r="F192" s="14"/>
      <c r="G192" s="14"/>
      <c r="H192" s="14"/>
      <c r="I192" s="14"/>
      <c r="J192" s="16"/>
      <c r="K192" s="15" t="str">
        <f aca="false">IF($J192="","",IF($V192&lt;&gt;"",MIN($V192,AsOf),AsOf)-$J192)</f>
        <v/>
      </c>
      <c r="L192" s="14"/>
      <c r="M192" s="14"/>
      <c r="N192" s="16"/>
      <c r="O192" s="16"/>
      <c r="P192" s="17"/>
      <c r="Q192" s="16"/>
      <c r="R192" s="16"/>
      <c r="S192" s="16"/>
      <c r="T192" s="14"/>
      <c r="U192" s="16"/>
      <c r="V192" s="18" t="str">
        <f aca="false">IF($A192="","",IFERROR(IF(INDEX(Leavers!$E$2:$E$301,MATCH($A192,Leavers!$A$2:$A$301,0))="","",INDEX(Leavers!$E$2:$E$301,MATCH($A192,Leavers!$A$2:$A$301,0))),""))</f>
        <v/>
      </c>
      <c r="W192" s="18" t="str">
        <f aca="false">IF($A192="","",IF(COUNTIF('Conversation log'!$B$2:$B$1001,$A192)=0,"",_xlfn.MAXIFS('Conversation log'!$A$2:$A$1001,'Conversation log'!$B$2:$B$1001,$A192)))</f>
        <v/>
      </c>
      <c r="X192" s="14"/>
    </row>
    <row r="193" customFormat="false" ht="15" hidden="false" customHeight="false" outlineLevel="0" collapsed="false">
      <c r="A193" s="14"/>
      <c r="B193" s="14"/>
      <c r="C193" s="15" t="str">
        <f aca="false">IF($J193="","",IF(AND($V193&lt;&gt;"",$V193&lt;AsOf),"Left",IF($V193&lt;&gt;"","Leaving",IF(AND($U193&lt;&gt;"",$U193&gt;=AsOf),"Unavailable",IF($T193&lt;&gt;"",$T193,IF(VALUE(LEFT($D193,1))&gt;=3,"Live","Onboarding"))))))</f>
        <v/>
      </c>
      <c r="D193" s="15" t="str">
        <f aca="false">IF($J193="","",IF($S193&lt;&gt;"","5. Veteran",IF($R193&lt;&gt;"",IF($K193&gt;=DayVetReview,"4. Veteran review due","3. Newcomer"),IF($O193&lt;&gt;"","2. Shadowing","1. Training"))))</f>
        <v/>
      </c>
      <c r="E193" s="15" t="str">
        <f aca="false">IF(OR($J193="",$C193="Left",$C193="Leaving"),"",IF(AND($O193="",$K193&gt;DayAbandon),"Gate: training not done by day "&amp;DayAbandon,IF(AND($N193="",$K193&gt;DayTools),"Behind: tools not set up (day "&amp;DayTools&amp;")",IF(AND($O193="",$K193&gt;DayTraining),"Behind: training (day "&amp;DayTraining&amp;")",IF(AND($Q193="",$K193&gt;DayShadowing),"Behind: shadowing (day "&amp;DayShadowing&amp;")",IF(AND($R193="",$K193&gt;DayLive),"Behind: not live yet (day "&amp;DayLive&amp;")",IF(AND(LEFT($D193,1)="3",IF($W193="",TRUE(),AsOf-$W193&gt;NewcomerGap)),"Newcomer: no 1:1 in "&amp;NewcomerGap&amp;"+ days","")))))))</f>
        <v/>
      </c>
      <c r="F193" s="14"/>
      <c r="G193" s="14"/>
      <c r="H193" s="14"/>
      <c r="I193" s="14"/>
      <c r="J193" s="16"/>
      <c r="K193" s="15" t="str">
        <f aca="false">IF($J193="","",IF($V193&lt;&gt;"",MIN($V193,AsOf),AsOf)-$J193)</f>
        <v/>
      </c>
      <c r="L193" s="14"/>
      <c r="M193" s="14"/>
      <c r="N193" s="16"/>
      <c r="O193" s="16"/>
      <c r="P193" s="17"/>
      <c r="Q193" s="16"/>
      <c r="R193" s="16"/>
      <c r="S193" s="16"/>
      <c r="T193" s="14"/>
      <c r="U193" s="16"/>
      <c r="V193" s="18" t="str">
        <f aca="false">IF($A193="","",IFERROR(IF(INDEX(Leavers!$E$2:$E$301,MATCH($A193,Leavers!$A$2:$A$301,0))="","",INDEX(Leavers!$E$2:$E$301,MATCH($A193,Leavers!$A$2:$A$301,0))),""))</f>
        <v/>
      </c>
      <c r="W193" s="18" t="str">
        <f aca="false">IF($A193="","",IF(COUNTIF('Conversation log'!$B$2:$B$1001,$A193)=0,"",_xlfn.MAXIFS('Conversation log'!$A$2:$A$1001,'Conversation log'!$B$2:$B$1001,$A193)))</f>
        <v/>
      </c>
      <c r="X193" s="14"/>
    </row>
    <row r="194" customFormat="false" ht="15" hidden="false" customHeight="false" outlineLevel="0" collapsed="false">
      <c r="A194" s="14"/>
      <c r="B194" s="14"/>
      <c r="C194" s="15" t="str">
        <f aca="false">IF($J194="","",IF(AND($V194&lt;&gt;"",$V194&lt;AsOf),"Left",IF($V194&lt;&gt;"","Leaving",IF(AND($U194&lt;&gt;"",$U194&gt;=AsOf),"Unavailable",IF($T194&lt;&gt;"",$T194,IF(VALUE(LEFT($D194,1))&gt;=3,"Live","Onboarding"))))))</f>
        <v/>
      </c>
      <c r="D194" s="15" t="str">
        <f aca="false">IF($J194="","",IF($S194&lt;&gt;"","5. Veteran",IF($R194&lt;&gt;"",IF($K194&gt;=DayVetReview,"4. Veteran review due","3. Newcomer"),IF($O194&lt;&gt;"","2. Shadowing","1. Training"))))</f>
        <v/>
      </c>
      <c r="E194" s="15" t="str">
        <f aca="false">IF(OR($J194="",$C194="Left",$C194="Leaving"),"",IF(AND($O194="",$K194&gt;DayAbandon),"Gate: training not done by day "&amp;DayAbandon,IF(AND($N194="",$K194&gt;DayTools),"Behind: tools not set up (day "&amp;DayTools&amp;")",IF(AND($O194="",$K194&gt;DayTraining),"Behind: training (day "&amp;DayTraining&amp;")",IF(AND($Q194="",$K194&gt;DayShadowing),"Behind: shadowing (day "&amp;DayShadowing&amp;")",IF(AND($R194="",$K194&gt;DayLive),"Behind: not live yet (day "&amp;DayLive&amp;")",IF(AND(LEFT($D194,1)="3",IF($W194="",TRUE(),AsOf-$W194&gt;NewcomerGap)),"Newcomer: no 1:1 in "&amp;NewcomerGap&amp;"+ days","")))))))</f>
        <v/>
      </c>
      <c r="F194" s="14"/>
      <c r="G194" s="14"/>
      <c r="H194" s="14"/>
      <c r="I194" s="14"/>
      <c r="J194" s="16"/>
      <c r="K194" s="15" t="str">
        <f aca="false">IF($J194="","",IF($V194&lt;&gt;"",MIN($V194,AsOf),AsOf)-$J194)</f>
        <v/>
      </c>
      <c r="L194" s="14"/>
      <c r="M194" s="14"/>
      <c r="N194" s="16"/>
      <c r="O194" s="16"/>
      <c r="P194" s="17"/>
      <c r="Q194" s="16"/>
      <c r="R194" s="16"/>
      <c r="S194" s="16"/>
      <c r="T194" s="14"/>
      <c r="U194" s="16"/>
      <c r="V194" s="18" t="str">
        <f aca="false">IF($A194="","",IFERROR(IF(INDEX(Leavers!$E$2:$E$301,MATCH($A194,Leavers!$A$2:$A$301,0))="","",INDEX(Leavers!$E$2:$E$301,MATCH($A194,Leavers!$A$2:$A$301,0))),""))</f>
        <v/>
      </c>
      <c r="W194" s="18" t="str">
        <f aca="false">IF($A194="","",IF(COUNTIF('Conversation log'!$B$2:$B$1001,$A194)=0,"",_xlfn.MAXIFS('Conversation log'!$A$2:$A$1001,'Conversation log'!$B$2:$B$1001,$A194)))</f>
        <v/>
      </c>
      <c r="X194" s="14"/>
    </row>
    <row r="195" customFormat="false" ht="15" hidden="false" customHeight="false" outlineLevel="0" collapsed="false">
      <c r="A195" s="14"/>
      <c r="B195" s="14"/>
      <c r="C195" s="15" t="str">
        <f aca="false">IF($J195="","",IF(AND($V195&lt;&gt;"",$V195&lt;AsOf),"Left",IF($V195&lt;&gt;"","Leaving",IF(AND($U195&lt;&gt;"",$U195&gt;=AsOf),"Unavailable",IF($T195&lt;&gt;"",$T195,IF(VALUE(LEFT($D195,1))&gt;=3,"Live","Onboarding"))))))</f>
        <v/>
      </c>
      <c r="D195" s="15" t="str">
        <f aca="false">IF($J195="","",IF($S195&lt;&gt;"","5. Veteran",IF($R195&lt;&gt;"",IF($K195&gt;=DayVetReview,"4. Veteran review due","3. Newcomer"),IF($O195&lt;&gt;"","2. Shadowing","1. Training"))))</f>
        <v/>
      </c>
      <c r="E195" s="15" t="str">
        <f aca="false">IF(OR($J195="",$C195="Left",$C195="Leaving"),"",IF(AND($O195="",$K195&gt;DayAbandon),"Gate: training not done by day "&amp;DayAbandon,IF(AND($N195="",$K195&gt;DayTools),"Behind: tools not set up (day "&amp;DayTools&amp;")",IF(AND($O195="",$K195&gt;DayTraining),"Behind: training (day "&amp;DayTraining&amp;")",IF(AND($Q195="",$K195&gt;DayShadowing),"Behind: shadowing (day "&amp;DayShadowing&amp;")",IF(AND($R195="",$K195&gt;DayLive),"Behind: not live yet (day "&amp;DayLive&amp;")",IF(AND(LEFT($D195,1)="3",IF($W195="",TRUE(),AsOf-$W195&gt;NewcomerGap)),"Newcomer: no 1:1 in "&amp;NewcomerGap&amp;"+ days","")))))))</f>
        <v/>
      </c>
      <c r="F195" s="14"/>
      <c r="G195" s="14"/>
      <c r="H195" s="14"/>
      <c r="I195" s="14"/>
      <c r="J195" s="16"/>
      <c r="K195" s="15" t="str">
        <f aca="false">IF($J195="","",IF($V195&lt;&gt;"",MIN($V195,AsOf),AsOf)-$J195)</f>
        <v/>
      </c>
      <c r="L195" s="14"/>
      <c r="M195" s="14"/>
      <c r="N195" s="16"/>
      <c r="O195" s="16"/>
      <c r="P195" s="17"/>
      <c r="Q195" s="16"/>
      <c r="R195" s="16"/>
      <c r="S195" s="16"/>
      <c r="T195" s="14"/>
      <c r="U195" s="16"/>
      <c r="V195" s="18" t="str">
        <f aca="false">IF($A195="","",IFERROR(IF(INDEX(Leavers!$E$2:$E$301,MATCH($A195,Leavers!$A$2:$A$301,0))="","",INDEX(Leavers!$E$2:$E$301,MATCH($A195,Leavers!$A$2:$A$301,0))),""))</f>
        <v/>
      </c>
      <c r="W195" s="18" t="str">
        <f aca="false">IF($A195="","",IF(COUNTIF('Conversation log'!$B$2:$B$1001,$A195)=0,"",_xlfn.MAXIFS('Conversation log'!$A$2:$A$1001,'Conversation log'!$B$2:$B$1001,$A195)))</f>
        <v/>
      </c>
      <c r="X195" s="14"/>
    </row>
    <row r="196" customFormat="false" ht="15" hidden="false" customHeight="false" outlineLevel="0" collapsed="false">
      <c r="A196" s="14"/>
      <c r="B196" s="14"/>
      <c r="C196" s="15" t="str">
        <f aca="false">IF($J196="","",IF(AND($V196&lt;&gt;"",$V196&lt;AsOf),"Left",IF($V196&lt;&gt;"","Leaving",IF(AND($U196&lt;&gt;"",$U196&gt;=AsOf),"Unavailable",IF($T196&lt;&gt;"",$T196,IF(VALUE(LEFT($D196,1))&gt;=3,"Live","Onboarding"))))))</f>
        <v/>
      </c>
      <c r="D196" s="15" t="str">
        <f aca="false">IF($J196="","",IF($S196&lt;&gt;"","5. Veteran",IF($R196&lt;&gt;"",IF($K196&gt;=DayVetReview,"4. Veteran review due","3. Newcomer"),IF($O196&lt;&gt;"","2. Shadowing","1. Training"))))</f>
        <v/>
      </c>
      <c r="E196" s="15" t="str">
        <f aca="false">IF(OR($J196="",$C196="Left",$C196="Leaving"),"",IF(AND($O196="",$K196&gt;DayAbandon),"Gate: training not done by day "&amp;DayAbandon,IF(AND($N196="",$K196&gt;DayTools),"Behind: tools not set up (day "&amp;DayTools&amp;")",IF(AND($O196="",$K196&gt;DayTraining),"Behind: training (day "&amp;DayTraining&amp;")",IF(AND($Q196="",$K196&gt;DayShadowing),"Behind: shadowing (day "&amp;DayShadowing&amp;")",IF(AND($R196="",$K196&gt;DayLive),"Behind: not live yet (day "&amp;DayLive&amp;")",IF(AND(LEFT($D196,1)="3",IF($W196="",TRUE(),AsOf-$W196&gt;NewcomerGap)),"Newcomer: no 1:1 in "&amp;NewcomerGap&amp;"+ days","")))))))</f>
        <v/>
      </c>
      <c r="F196" s="14"/>
      <c r="G196" s="14"/>
      <c r="H196" s="14"/>
      <c r="I196" s="14"/>
      <c r="J196" s="16"/>
      <c r="K196" s="15" t="str">
        <f aca="false">IF($J196="","",IF($V196&lt;&gt;"",MIN($V196,AsOf),AsOf)-$J196)</f>
        <v/>
      </c>
      <c r="L196" s="14"/>
      <c r="M196" s="14"/>
      <c r="N196" s="16"/>
      <c r="O196" s="16"/>
      <c r="P196" s="17"/>
      <c r="Q196" s="16"/>
      <c r="R196" s="16"/>
      <c r="S196" s="16"/>
      <c r="T196" s="14"/>
      <c r="U196" s="16"/>
      <c r="V196" s="18" t="str">
        <f aca="false">IF($A196="","",IFERROR(IF(INDEX(Leavers!$E$2:$E$301,MATCH($A196,Leavers!$A$2:$A$301,0))="","",INDEX(Leavers!$E$2:$E$301,MATCH($A196,Leavers!$A$2:$A$301,0))),""))</f>
        <v/>
      </c>
      <c r="W196" s="18" t="str">
        <f aca="false">IF($A196="","",IF(COUNTIF('Conversation log'!$B$2:$B$1001,$A196)=0,"",_xlfn.MAXIFS('Conversation log'!$A$2:$A$1001,'Conversation log'!$B$2:$B$1001,$A196)))</f>
        <v/>
      </c>
      <c r="X196" s="14"/>
    </row>
    <row r="197" customFormat="false" ht="15" hidden="false" customHeight="false" outlineLevel="0" collapsed="false">
      <c r="A197" s="14"/>
      <c r="B197" s="14"/>
      <c r="C197" s="15" t="str">
        <f aca="false">IF($J197="","",IF(AND($V197&lt;&gt;"",$V197&lt;AsOf),"Left",IF($V197&lt;&gt;"","Leaving",IF(AND($U197&lt;&gt;"",$U197&gt;=AsOf),"Unavailable",IF($T197&lt;&gt;"",$T197,IF(VALUE(LEFT($D197,1))&gt;=3,"Live","Onboarding"))))))</f>
        <v/>
      </c>
      <c r="D197" s="15" t="str">
        <f aca="false">IF($J197="","",IF($S197&lt;&gt;"","5. Veteran",IF($R197&lt;&gt;"",IF($K197&gt;=DayVetReview,"4. Veteran review due","3. Newcomer"),IF($O197&lt;&gt;"","2. Shadowing","1. Training"))))</f>
        <v/>
      </c>
      <c r="E197" s="15" t="str">
        <f aca="false">IF(OR($J197="",$C197="Left",$C197="Leaving"),"",IF(AND($O197="",$K197&gt;DayAbandon),"Gate: training not done by day "&amp;DayAbandon,IF(AND($N197="",$K197&gt;DayTools),"Behind: tools not set up (day "&amp;DayTools&amp;")",IF(AND($O197="",$K197&gt;DayTraining),"Behind: training (day "&amp;DayTraining&amp;")",IF(AND($Q197="",$K197&gt;DayShadowing),"Behind: shadowing (day "&amp;DayShadowing&amp;")",IF(AND($R197="",$K197&gt;DayLive),"Behind: not live yet (day "&amp;DayLive&amp;")",IF(AND(LEFT($D197,1)="3",IF($W197="",TRUE(),AsOf-$W197&gt;NewcomerGap)),"Newcomer: no 1:1 in "&amp;NewcomerGap&amp;"+ days","")))))))</f>
        <v/>
      </c>
      <c r="F197" s="14"/>
      <c r="G197" s="14"/>
      <c r="H197" s="14"/>
      <c r="I197" s="14"/>
      <c r="J197" s="16"/>
      <c r="K197" s="15" t="str">
        <f aca="false">IF($J197="","",IF($V197&lt;&gt;"",MIN($V197,AsOf),AsOf)-$J197)</f>
        <v/>
      </c>
      <c r="L197" s="14"/>
      <c r="M197" s="14"/>
      <c r="N197" s="16"/>
      <c r="O197" s="16"/>
      <c r="P197" s="17"/>
      <c r="Q197" s="16"/>
      <c r="R197" s="16"/>
      <c r="S197" s="16"/>
      <c r="T197" s="14"/>
      <c r="U197" s="16"/>
      <c r="V197" s="18" t="str">
        <f aca="false">IF($A197="","",IFERROR(IF(INDEX(Leavers!$E$2:$E$301,MATCH($A197,Leavers!$A$2:$A$301,0))="","",INDEX(Leavers!$E$2:$E$301,MATCH($A197,Leavers!$A$2:$A$301,0))),""))</f>
        <v/>
      </c>
      <c r="W197" s="18" t="str">
        <f aca="false">IF($A197="","",IF(COUNTIF('Conversation log'!$B$2:$B$1001,$A197)=0,"",_xlfn.MAXIFS('Conversation log'!$A$2:$A$1001,'Conversation log'!$B$2:$B$1001,$A197)))</f>
        <v/>
      </c>
      <c r="X197" s="14"/>
    </row>
    <row r="198" customFormat="false" ht="15" hidden="false" customHeight="false" outlineLevel="0" collapsed="false">
      <c r="A198" s="14"/>
      <c r="B198" s="14"/>
      <c r="C198" s="15" t="str">
        <f aca="false">IF($J198="","",IF(AND($V198&lt;&gt;"",$V198&lt;AsOf),"Left",IF($V198&lt;&gt;"","Leaving",IF(AND($U198&lt;&gt;"",$U198&gt;=AsOf),"Unavailable",IF($T198&lt;&gt;"",$T198,IF(VALUE(LEFT($D198,1))&gt;=3,"Live","Onboarding"))))))</f>
        <v/>
      </c>
      <c r="D198" s="15" t="str">
        <f aca="false">IF($J198="","",IF($S198&lt;&gt;"","5. Veteran",IF($R198&lt;&gt;"",IF($K198&gt;=DayVetReview,"4. Veteran review due","3. Newcomer"),IF($O198&lt;&gt;"","2. Shadowing","1. Training"))))</f>
        <v/>
      </c>
      <c r="E198" s="15" t="str">
        <f aca="false">IF(OR($J198="",$C198="Left",$C198="Leaving"),"",IF(AND($O198="",$K198&gt;DayAbandon),"Gate: training not done by day "&amp;DayAbandon,IF(AND($N198="",$K198&gt;DayTools),"Behind: tools not set up (day "&amp;DayTools&amp;")",IF(AND($O198="",$K198&gt;DayTraining),"Behind: training (day "&amp;DayTraining&amp;")",IF(AND($Q198="",$K198&gt;DayShadowing),"Behind: shadowing (day "&amp;DayShadowing&amp;")",IF(AND($R198="",$K198&gt;DayLive),"Behind: not live yet (day "&amp;DayLive&amp;")",IF(AND(LEFT($D198,1)="3",IF($W198="",TRUE(),AsOf-$W198&gt;NewcomerGap)),"Newcomer: no 1:1 in "&amp;NewcomerGap&amp;"+ days","")))))))</f>
        <v/>
      </c>
      <c r="F198" s="14"/>
      <c r="G198" s="14"/>
      <c r="H198" s="14"/>
      <c r="I198" s="14"/>
      <c r="J198" s="16"/>
      <c r="K198" s="15" t="str">
        <f aca="false">IF($J198="","",IF($V198&lt;&gt;"",MIN($V198,AsOf),AsOf)-$J198)</f>
        <v/>
      </c>
      <c r="L198" s="14"/>
      <c r="M198" s="14"/>
      <c r="N198" s="16"/>
      <c r="O198" s="16"/>
      <c r="P198" s="17"/>
      <c r="Q198" s="16"/>
      <c r="R198" s="16"/>
      <c r="S198" s="16"/>
      <c r="T198" s="14"/>
      <c r="U198" s="16"/>
      <c r="V198" s="18" t="str">
        <f aca="false">IF($A198="","",IFERROR(IF(INDEX(Leavers!$E$2:$E$301,MATCH($A198,Leavers!$A$2:$A$301,0))="","",INDEX(Leavers!$E$2:$E$301,MATCH($A198,Leavers!$A$2:$A$301,0))),""))</f>
        <v/>
      </c>
      <c r="W198" s="18" t="str">
        <f aca="false">IF($A198="","",IF(COUNTIF('Conversation log'!$B$2:$B$1001,$A198)=0,"",_xlfn.MAXIFS('Conversation log'!$A$2:$A$1001,'Conversation log'!$B$2:$B$1001,$A198)))</f>
        <v/>
      </c>
      <c r="X198" s="14"/>
    </row>
    <row r="199" customFormat="false" ht="15" hidden="false" customHeight="false" outlineLevel="0" collapsed="false">
      <c r="A199" s="14"/>
      <c r="B199" s="14"/>
      <c r="C199" s="15" t="str">
        <f aca="false">IF($J199="","",IF(AND($V199&lt;&gt;"",$V199&lt;AsOf),"Left",IF($V199&lt;&gt;"","Leaving",IF(AND($U199&lt;&gt;"",$U199&gt;=AsOf),"Unavailable",IF($T199&lt;&gt;"",$T199,IF(VALUE(LEFT($D199,1))&gt;=3,"Live","Onboarding"))))))</f>
        <v/>
      </c>
      <c r="D199" s="15" t="str">
        <f aca="false">IF($J199="","",IF($S199&lt;&gt;"","5. Veteran",IF($R199&lt;&gt;"",IF($K199&gt;=DayVetReview,"4. Veteran review due","3. Newcomer"),IF($O199&lt;&gt;"","2. Shadowing","1. Training"))))</f>
        <v/>
      </c>
      <c r="E199" s="15" t="str">
        <f aca="false">IF(OR($J199="",$C199="Left",$C199="Leaving"),"",IF(AND($O199="",$K199&gt;DayAbandon),"Gate: training not done by day "&amp;DayAbandon,IF(AND($N199="",$K199&gt;DayTools),"Behind: tools not set up (day "&amp;DayTools&amp;")",IF(AND($O199="",$K199&gt;DayTraining),"Behind: training (day "&amp;DayTraining&amp;")",IF(AND($Q199="",$K199&gt;DayShadowing),"Behind: shadowing (day "&amp;DayShadowing&amp;")",IF(AND($R199="",$K199&gt;DayLive),"Behind: not live yet (day "&amp;DayLive&amp;")",IF(AND(LEFT($D199,1)="3",IF($W199="",TRUE(),AsOf-$W199&gt;NewcomerGap)),"Newcomer: no 1:1 in "&amp;NewcomerGap&amp;"+ days","")))))))</f>
        <v/>
      </c>
      <c r="F199" s="14"/>
      <c r="G199" s="14"/>
      <c r="H199" s="14"/>
      <c r="I199" s="14"/>
      <c r="J199" s="16"/>
      <c r="K199" s="15" t="str">
        <f aca="false">IF($J199="","",IF($V199&lt;&gt;"",MIN($V199,AsOf),AsOf)-$J199)</f>
        <v/>
      </c>
      <c r="L199" s="14"/>
      <c r="M199" s="14"/>
      <c r="N199" s="16"/>
      <c r="O199" s="16"/>
      <c r="P199" s="17"/>
      <c r="Q199" s="16"/>
      <c r="R199" s="16"/>
      <c r="S199" s="16"/>
      <c r="T199" s="14"/>
      <c r="U199" s="16"/>
      <c r="V199" s="18" t="str">
        <f aca="false">IF($A199="","",IFERROR(IF(INDEX(Leavers!$E$2:$E$301,MATCH($A199,Leavers!$A$2:$A$301,0))="","",INDEX(Leavers!$E$2:$E$301,MATCH($A199,Leavers!$A$2:$A$301,0))),""))</f>
        <v/>
      </c>
      <c r="W199" s="18" t="str">
        <f aca="false">IF($A199="","",IF(COUNTIF('Conversation log'!$B$2:$B$1001,$A199)=0,"",_xlfn.MAXIFS('Conversation log'!$A$2:$A$1001,'Conversation log'!$B$2:$B$1001,$A199)))</f>
        <v/>
      </c>
      <c r="X199" s="14"/>
    </row>
    <row r="200" customFormat="false" ht="15" hidden="false" customHeight="false" outlineLevel="0" collapsed="false">
      <c r="A200" s="14"/>
      <c r="B200" s="14"/>
      <c r="C200" s="15" t="str">
        <f aca="false">IF($J200="","",IF(AND($V200&lt;&gt;"",$V200&lt;AsOf),"Left",IF($V200&lt;&gt;"","Leaving",IF(AND($U200&lt;&gt;"",$U200&gt;=AsOf),"Unavailable",IF($T200&lt;&gt;"",$T200,IF(VALUE(LEFT($D200,1))&gt;=3,"Live","Onboarding"))))))</f>
        <v/>
      </c>
      <c r="D200" s="15" t="str">
        <f aca="false">IF($J200="","",IF($S200&lt;&gt;"","5. Veteran",IF($R200&lt;&gt;"",IF($K200&gt;=DayVetReview,"4. Veteran review due","3. Newcomer"),IF($O200&lt;&gt;"","2. Shadowing","1. Training"))))</f>
        <v/>
      </c>
      <c r="E200" s="15" t="str">
        <f aca="false">IF(OR($J200="",$C200="Left",$C200="Leaving"),"",IF(AND($O200="",$K200&gt;DayAbandon),"Gate: training not done by day "&amp;DayAbandon,IF(AND($N200="",$K200&gt;DayTools),"Behind: tools not set up (day "&amp;DayTools&amp;")",IF(AND($O200="",$K200&gt;DayTraining),"Behind: training (day "&amp;DayTraining&amp;")",IF(AND($Q200="",$K200&gt;DayShadowing),"Behind: shadowing (day "&amp;DayShadowing&amp;")",IF(AND($R200="",$K200&gt;DayLive),"Behind: not live yet (day "&amp;DayLive&amp;")",IF(AND(LEFT($D200,1)="3",IF($W200="",TRUE(),AsOf-$W200&gt;NewcomerGap)),"Newcomer: no 1:1 in "&amp;NewcomerGap&amp;"+ days","")))))))</f>
        <v/>
      </c>
      <c r="F200" s="14"/>
      <c r="G200" s="14"/>
      <c r="H200" s="14"/>
      <c r="I200" s="14"/>
      <c r="J200" s="16"/>
      <c r="K200" s="15" t="str">
        <f aca="false">IF($J200="","",IF($V200&lt;&gt;"",MIN($V200,AsOf),AsOf)-$J200)</f>
        <v/>
      </c>
      <c r="L200" s="14"/>
      <c r="M200" s="14"/>
      <c r="N200" s="16"/>
      <c r="O200" s="16"/>
      <c r="P200" s="17"/>
      <c r="Q200" s="16"/>
      <c r="R200" s="16"/>
      <c r="S200" s="16"/>
      <c r="T200" s="14"/>
      <c r="U200" s="16"/>
      <c r="V200" s="18" t="str">
        <f aca="false">IF($A200="","",IFERROR(IF(INDEX(Leavers!$E$2:$E$301,MATCH($A200,Leavers!$A$2:$A$301,0))="","",INDEX(Leavers!$E$2:$E$301,MATCH($A200,Leavers!$A$2:$A$301,0))),""))</f>
        <v/>
      </c>
      <c r="W200" s="18" t="str">
        <f aca="false">IF($A200="","",IF(COUNTIF('Conversation log'!$B$2:$B$1001,$A200)=0,"",_xlfn.MAXIFS('Conversation log'!$A$2:$A$1001,'Conversation log'!$B$2:$B$1001,$A200)))</f>
        <v/>
      </c>
      <c r="X200" s="14"/>
    </row>
    <row r="201" customFormat="false" ht="15" hidden="false" customHeight="false" outlineLevel="0" collapsed="false">
      <c r="A201" s="14"/>
      <c r="B201" s="14"/>
      <c r="C201" s="15" t="str">
        <f aca="false">IF($J201="","",IF(AND($V201&lt;&gt;"",$V201&lt;AsOf),"Left",IF($V201&lt;&gt;"","Leaving",IF(AND($U201&lt;&gt;"",$U201&gt;=AsOf),"Unavailable",IF($T201&lt;&gt;"",$T201,IF(VALUE(LEFT($D201,1))&gt;=3,"Live","Onboarding"))))))</f>
        <v/>
      </c>
      <c r="D201" s="15" t="str">
        <f aca="false">IF($J201="","",IF($S201&lt;&gt;"","5. Veteran",IF($R201&lt;&gt;"",IF($K201&gt;=DayVetReview,"4. Veteran review due","3. Newcomer"),IF($O201&lt;&gt;"","2. Shadowing","1. Training"))))</f>
        <v/>
      </c>
      <c r="E201" s="15" t="str">
        <f aca="false">IF(OR($J201="",$C201="Left",$C201="Leaving"),"",IF(AND($O201="",$K201&gt;DayAbandon),"Gate: training not done by day "&amp;DayAbandon,IF(AND($N201="",$K201&gt;DayTools),"Behind: tools not set up (day "&amp;DayTools&amp;")",IF(AND($O201="",$K201&gt;DayTraining),"Behind: training (day "&amp;DayTraining&amp;")",IF(AND($Q201="",$K201&gt;DayShadowing),"Behind: shadowing (day "&amp;DayShadowing&amp;")",IF(AND($R201="",$K201&gt;DayLive),"Behind: not live yet (day "&amp;DayLive&amp;")",IF(AND(LEFT($D201,1)="3",IF($W201="",TRUE(),AsOf-$W201&gt;NewcomerGap)),"Newcomer: no 1:1 in "&amp;NewcomerGap&amp;"+ days","")))))))</f>
        <v/>
      </c>
      <c r="F201" s="14"/>
      <c r="G201" s="14"/>
      <c r="H201" s="14"/>
      <c r="I201" s="14"/>
      <c r="J201" s="16"/>
      <c r="K201" s="15" t="str">
        <f aca="false">IF($J201="","",IF($V201&lt;&gt;"",MIN($V201,AsOf),AsOf)-$J201)</f>
        <v/>
      </c>
      <c r="L201" s="14"/>
      <c r="M201" s="14"/>
      <c r="N201" s="16"/>
      <c r="O201" s="16"/>
      <c r="P201" s="17"/>
      <c r="Q201" s="16"/>
      <c r="R201" s="16"/>
      <c r="S201" s="16"/>
      <c r="T201" s="14"/>
      <c r="U201" s="16"/>
      <c r="V201" s="18" t="str">
        <f aca="false">IF($A201="","",IFERROR(IF(INDEX(Leavers!$E$2:$E$301,MATCH($A201,Leavers!$A$2:$A$301,0))="","",INDEX(Leavers!$E$2:$E$301,MATCH($A201,Leavers!$A$2:$A$301,0))),""))</f>
        <v/>
      </c>
      <c r="W201" s="18" t="str">
        <f aca="false">IF($A201="","",IF(COUNTIF('Conversation log'!$B$2:$B$1001,$A201)=0,"",_xlfn.MAXIFS('Conversation log'!$A$2:$A$1001,'Conversation log'!$B$2:$B$1001,$A201)))</f>
        <v/>
      </c>
      <c r="X201" s="14"/>
    </row>
    <row r="202" customFormat="false" ht="15" hidden="false" customHeight="false" outlineLevel="0" collapsed="false">
      <c r="A202" s="14"/>
      <c r="B202" s="14"/>
      <c r="C202" s="15" t="str">
        <f aca="false">IF($J202="","",IF(AND($V202&lt;&gt;"",$V202&lt;AsOf),"Left",IF($V202&lt;&gt;"","Leaving",IF(AND($U202&lt;&gt;"",$U202&gt;=AsOf),"Unavailable",IF($T202&lt;&gt;"",$T202,IF(VALUE(LEFT($D202,1))&gt;=3,"Live","Onboarding"))))))</f>
        <v/>
      </c>
      <c r="D202" s="15" t="str">
        <f aca="false">IF($J202="","",IF($S202&lt;&gt;"","5. Veteran",IF($R202&lt;&gt;"",IF($K202&gt;=DayVetReview,"4. Veteran review due","3. Newcomer"),IF($O202&lt;&gt;"","2. Shadowing","1. Training"))))</f>
        <v/>
      </c>
      <c r="E202" s="15" t="str">
        <f aca="false">IF(OR($J202="",$C202="Left",$C202="Leaving"),"",IF(AND($O202="",$K202&gt;DayAbandon),"Gate: training not done by day "&amp;DayAbandon,IF(AND($N202="",$K202&gt;DayTools),"Behind: tools not set up (day "&amp;DayTools&amp;")",IF(AND($O202="",$K202&gt;DayTraining),"Behind: training (day "&amp;DayTraining&amp;")",IF(AND($Q202="",$K202&gt;DayShadowing),"Behind: shadowing (day "&amp;DayShadowing&amp;")",IF(AND($R202="",$K202&gt;DayLive),"Behind: not live yet (day "&amp;DayLive&amp;")",IF(AND(LEFT($D202,1)="3",IF($W202="",TRUE(),AsOf-$W202&gt;NewcomerGap)),"Newcomer: no 1:1 in "&amp;NewcomerGap&amp;"+ days","")))))))</f>
        <v/>
      </c>
      <c r="F202" s="14"/>
      <c r="G202" s="14"/>
      <c r="H202" s="14"/>
      <c r="I202" s="14"/>
      <c r="J202" s="16"/>
      <c r="K202" s="15" t="str">
        <f aca="false">IF($J202="","",IF($V202&lt;&gt;"",MIN($V202,AsOf),AsOf)-$J202)</f>
        <v/>
      </c>
      <c r="L202" s="14"/>
      <c r="M202" s="14"/>
      <c r="N202" s="16"/>
      <c r="O202" s="16"/>
      <c r="P202" s="17"/>
      <c r="Q202" s="16"/>
      <c r="R202" s="16"/>
      <c r="S202" s="16"/>
      <c r="T202" s="14"/>
      <c r="U202" s="16"/>
      <c r="V202" s="18" t="str">
        <f aca="false">IF($A202="","",IFERROR(IF(INDEX(Leavers!$E$2:$E$301,MATCH($A202,Leavers!$A$2:$A$301,0))="","",INDEX(Leavers!$E$2:$E$301,MATCH($A202,Leavers!$A$2:$A$301,0))),""))</f>
        <v/>
      </c>
      <c r="W202" s="18" t="str">
        <f aca="false">IF($A202="","",IF(COUNTIF('Conversation log'!$B$2:$B$1001,$A202)=0,"",_xlfn.MAXIFS('Conversation log'!$A$2:$A$1001,'Conversation log'!$B$2:$B$1001,$A202)))</f>
        <v/>
      </c>
      <c r="X202" s="14"/>
    </row>
    <row r="203" customFormat="false" ht="15" hidden="false" customHeight="false" outlineLevel="0" collapsed="false">
      <c r="A203" s="14"/>
      <c r="B203" s="14"/>
      <c r="C203" s="15" t="str">
        <f aca="false">IF($J203="","",IF(AND($V203&lt;&gt;"",$V203&lt;AsOf),"Left",IF($V203&lt;&gt;"","Leaving",IF(AND($U203&lt;&gt;"",$U203&gt;=AsOf),"Unavailable",IF($T203&lt;&gt;"",$T203,IF(VALUE(LEFT($D203,1))&gt;=3,"Live","Onboarding"))))))</f>
        <v/>
      </c>
      <c r="D203" s="15" t="str">
        <f aca="false">IF($J203="","",IF($S203&lt;&gt;"","5. Veteran",IF($R203&lt;&gt;"",IF($K203&gt;=DayVetReview,"4. Veteran review due","3. Newcomer"),IF($O203&lt;&gt;"","2. Shadowing","1. Training"))))</f>
        <v/>
      </c>
      <c r="E203" s="15" t="str">
        <f aca="false">IF(OR($J203="",$C203="Left",$C203="Leaving"),"",IF(AND($O203="",$K203&gt;DayAbandon),"Gate: training not done by day "&amp;DayAbandon,IF(AND($N203="",$K203&gt;DayTools),"Behind: tools not set up (day "&amp;DayTools&amp;")",IF(AND($O203="",$K203&gt;DayTraining),"Behind: training (day "&amp;DayTraining&amp;")",IF(AND($Q203="",$K203&gt;DayShadowing),"Behind: shadowing (day "&amp;DayShadowing&amp;")",IF(AND($R203="",$K203&gt;DayLive),"Behind: not live yet (day "&amp;DayLive&amp;")",IF(AND(LEFT($D203,1)="3",IF($W203="",TRUE(),AsOf-$W203&gt;NewcomerGap)),"Newcomer: no 1:1 in "&amp;NewcomerGap&amp;"+ days","")))))))</f>
        <v/>
      </c>
      <c r="F203" s="14"/>
      <c r="G203" s="14"/>
      <c r="H203" s="14"/>
      <c r="I203" s="14"/>
      <c r="J203" s="16"/>
      <c r="K203" s="15" t="str">
        <f aca="false">IF($J203="","",IF($V203&lt;&gt;"",MIN($V203,AsOf),AsOf)-$J203)</f>
        <v/>
      </c>
      <c r="L203" s="14"/>
      <c r="M203" s="14"/>
      <c r="N203" s="16"/>
      <c r="O203" s="16"/>
      <c r="P203" s="17"/>
      <c r="Q203" s="16"/>
      <c r="R203" s="16"/>
      <c r="S203" s="16"/>
      <c r="T203" s="14"/>
      <c r="U203" s="16"/>
      <c r="V203" s="18" t="str">
        <f aca="false">IF($A203="","",IFERROR(IF(INDEX(Leavers!$E$2:$E$301,MATCH($A203,Leavers!$A$2:$A$301,0))="","",INDEX(Leavers!$E$2:$E$301,MATCH($A203,Leavers!$A$2:$A$301,0))),""))</f>
        <v/>
      </c>
      <c r="W203" s="18" t="str">
        <f aca="false">IF($A203="","",IF(COUNTIF('Conversation log'!$B$2:$B$1001,$A203)=0,"",_xlfn.MAXIFS('Conversation log'!$A$2:$A$1001,'Conversation log'!$B$2:$B$1001,$A203)))</f>
        <v/>
      </c>
      <c r="X203" s="14"/>
    </row>
    <row r="204" customFormat="false" ht="15" hidden="false" customHeight="false" outlineLevel="0" collapsed="false">
      <c r="A204" s="14"/>
      <c r="B204" s="14"/>
      <c r="C204" s="15" t="str">
        <f aca="false">IF($J204="","",IF(AND($V204&lt;&gt;"",$V204&lt;AsOf),"Left",IF($V204&lt;&gt;"","Leaving",IF(AND($U204&lt;&gt;"",$U204&gt;=AsOf),"Unavailable",IF($T204&lt;&gt;"",$T204,IF(VALUE(LEFT($D204,1))&gt;=3,"Live","Onboarding"))))))</f>
        <v/>
      </c>
      <c r="D204" s="15" t="str">
        <f aca="false">IF($J204="","",IF($S204&lt;&gt;"","5. Veteran",IF($R204&lt;&gt;"",IF($K204&gt;=DayVetReview,"4. Veteran review due","3. Newcomer"),IF($O204&lt;&gt;"","2. Shadowing","1. Training"))))</f>
        <v/>
      </c>
      <c r="E204" s="15" t="str">
        <f aca="false">IF(OR($J204="",$C204="Left",$C204="Leaving"),"",IF(AND($O204="",$K204&gt;DayAbandon),"Gate: training not done by day "&amp;DayAbandon,IF(AND($N204="",$K204&gt;DayTools),"Behind: tools not set up (day "&amp;DayTools&amp;")",IF(AND($O204="",$K204&gt;DayTraining),"Behind: training (day "&amp;DayTraining&amp;")",IF(AND($Q204="",$K204&gt;DayShadowing),"Behind: shadowing (day "&amp;DayShadowing&amp;")",IF(AND($R204="",$K204&gt;DayLive),"Behind: not live yet (day "&amp;DayLive&amp;")",IF(AND(LEFT($D204,1)="3",IF($W204="",TRUE(),AsOf-$W204&gt;NewcomerGap)),"Newcomer: no 1:1 in "&amp;NewcomerGap&amp;"+ days","")))))))</f>
        <v/>
      </c>
      <c r="F204" s="14"/>
      <c r="G204" s="14"/>
      <c r="H204" s="14"/>
      <c r="I204" s="14"/>
      <c r="J204" s="16"/>
      <c r="K204" s="15" t="str">
        <f aca="false">IF($J204="","",IF($V204&lt;&gt;"",MIN($V204,AsOf),AsOf)-$J204)</f>
        <v/>
      </c>
      <c r="L204" s="14"/>
      <c r="M204" s="14"/>
      <c r="N204" s="16"/>
      <c r="O204" s="16"/>
      <c r="P204" s="17"/>
      <c r="Q204" s="16"/>
      <c r="R204" s="16"/>
      <c r="S204" s="16"/>
      <c r="T204" s="14"/>
      <c r="U204" s="16"/>
      <c r="V204" s="18" t="str">
        <f aca="false">IF($A204="","",IFERROR(IF(INDEX(Leavers!$E$2:$E$301,MATCH($A204,Leavers!$A$2:$A$301,0))="","",INDEX(Leavers!$E$2:$E$301,MATCH($A204,Leavers!$A$2:$A$301,0))),""))</f>
        <v/>
      </c>
      <c r="W204" s="18" t="str">
        <f aca="false">IF($A204="","",IF(COUNTIF('Conversation log'!$B$2:$B$1001,$A204)=0,"",_xlfn.MAXIFS('Conversation log'!$A$2:$A$1001,'Conversation log'!$B$2:$B$1001,$A204)))</f>
        <v/>
      </c>
      <c r="X204" s="14"/>
    </row>
    <row r="205" customFormat="false" ht="15" hidden="false" customHeight="false" outlineLevel="0" collapsed="false">
      <c r="A205" s="14"/>
      <c r="B205" s="14"/>
      <c r="C205" s="15" t="str">
        <f aca="false">IF($J205="","",IF(AND($V205&lt;&gt;"",$V205&lt;AsOf),"Left",IF($V205&lt;&gt;"","Leaving",IF(AND($U205&lt;&gt;"",$U205&gt;=AsOf),"Unavailable",IF($T205&lt;&gt;"",$T205,IF(VALUE(LEFT($D205,1))&gt;=3,"Live","Onboarding"))))))</f>
        <v/>
      </c>
      <c r="D205" s="15" t="str">
        <f aca="false">IF($J205="","",IF($S205&lt;&gt;"","5. Veteran",IF($R205&lt;&gt;"",IF($K205&gt;=DayVetReview,"4. Veteran review due","3. Newcomer"),IF($O205&lt;&gt;"","2. Shadowing","1. Training"))))</f>
        <v/>
      </c>
      <c r="E205" s="15" t="str">
        <f aca="false">IF(OR($J205="",$C205="Left",$C205="Leaving"),"",IF(AND($O205="",$K205&gt;DayAbandon),"Gate: training not done by day "&amp;DayAbandon,IF(AND($N205="",$K205&gt;DayTools),"Behind: tools not set up (day "&amp;DayTools&amp;")",IF(AND($O205="",$K205&gt;DayTraining),"Behind: training (day "&amp;DayTraining&amp;")",IF(AND($Q205="",$K205&gt;DayShadowing),"Behind: shadowing (day "&amp;DayShadowing&amp;")",IF(AND($R205="",$K205&gt;DayLive),"Behind: not live yet (day "&amp;DayLive&amp;")",IF(AND(LEFT($D205,1)="3",IF($W205="",TRUE(),AsOf-$W205&gt;NewcomerGap)),"Newcomer: no 1:1 in "&amp;NewcomerGap&amp;"+ days","")))))))</f>
        <v/>
      </c>
      <c r="F205" s="14"/>
      <c r="G205" s="14"/>
      <c r="H205" s="14"/>
      <c r="I205" s="14"/>
      <c r="J205" s="16"/>
      <c r="K205" s="15" t="str">
        <f aca="false">IF($J205="","",IF($V205&lt;&gt;"",MIN($V205,AsOf),AsOf)-$J205)</f>
        <v/>
      </c>
      <c r="L205" s="14"/>
      <c r="M205" s="14"/>
      <c r="N205" s="16"/>
      <c r="O205" s="16"/>
      <c r="P205" s="17"/>
      <c r="Q205" s="16"/>
      <c r="R205" s="16"/>
      <c r="S205" s="16"/>
      <c r="T205" s="14"/>
      <c r="U205" s="16"/>
      <c r="V205" s="18" t="str">
        <f aca="false">IF($A205="","",IFERROR(IF(INDEX(Leavers!$E$2:$E$301,MATCH($A205,Leavers!$A$2:$A$301,0))="","",INDEX(Leavers!$E$2:$E$301,MATCH($A205,Leavers!$A$2:$A$301,0))),""))</f>
        <v/>
      </c>
      <c r="W205" s="18" t="str">
        <f aca="false">IF($A205="","",IF(COUNTIF('Conversation log'!$B$2:$B$1001,$A205)=0,"",_xlfn.MAXIFS('Conversation log'!$A$2:$A$1001,'Conversation log'!$B$2:$B$1001,$A205)))</f>
        <v/>
      </c>
      <c r="X205" s="14"/>
    </row>
    <row r="206" customFormat="false" ht="15" hidden="false" customHeight="false" outlineLevel="0" collapsed="false">
      <c r="A206" s="14"/>
      <c r="B206" s="14"/>
      <c r="C206" s="15" t="str">
        <f aca="false">IF($J206="","",IF(AND($V206&lt;&gt;"",$V206&lt;AsOf),"Left",IF($V206&lt;&gt;"","Leaving",IF(AND($U206&lt;&gt;"",$U206&gt;=AsOf),"Unavailable",IF($T206&lt;&gt;"",$T206,IF(VALUE(LEFT($D206,1))&gt;=3,"Live","Onboarding"))))))</f>
        <v/>
      </c>
      <c r="D206" s="15" t="str">
        <f aca="false">IF($J206="","",IF($S206&lt;&gt;"","5. Veteran",IF($R206&lt;&gt;"",IF($K206&gt;=DayVetReview,"4. Veteran review due","3. Newcomer"),IF($O206&lt;&gt;"","2. Shadowing","1. Training"))))</f>
        <v/>
      </c>
      <c r="E206" s="15" t="str">
        <f aca="false">IF(OR($J206="",$C206="Left",$C206="Leaving"),"",IF(AND($O206="",$K206&gt;DayAbandon),"Gate: training not done by day "&amp;DayAbandon,IF(AND($N206="",$K206&gt;DayTools),"Behind: tools not set up (day "&amp;DayTools&amp;")",IF(AND($O206="",$K206&gt;DayTraining),"Behind: training (day "&amp;DayTraining&amp;")",IF(AND($Q206="",$K206&gt;DayShadowing),"Behind: shadowing (day "&amp;DayShadowing&amp;")",IF(AND($R206="",$K206&gt;DayLive),"Behind: not live yet (day "&amp;DayLive&amp;")",IF(AND(LEFT($D206,1)="3",IF($W206="",TRUE(),AsOf-$W206&gt;NewcomerGap)),"Newcomer: no 1:1 in "&amp;NewcomerGap&amp;"+ days","")))))))</f>
        <v/>
      </c>
      <c r="F206" s="14"/>
      <c r="G206" s="14"/>
      <c r="H206" s="14"/>
      <c r="I206" s="14"/>
      <c r="J206" s="16"/>
      <c r="K206" s="15" t="str">
        <f aca="false">IF($J206="","",IF($V206&lt;&gt;"",MIN($V206,AsOf),AsOf)-$J206)</f>
        <v/>
      </c>
      <c r="L206" s="14"/>
      <c r="M206" s="14"/>
      <c r="N206" s="16"/>
      <c r="O206" s="16"/>
      <c r="P206" s="17"/>
      <c r="Q206" s="16"/>
      <c r="R206" s="16"/>
      <c r="S206" s="16"/>
      <c r="T206" s="14"/>
      <c r="U206" s="16"/>
      <c r="V206" s="18" t="str">
        <f aca="false">IF($A206="","",IFERROR(IF(INDEX(Leavers!$E$2:$E$301,MATCH($A206,Leavers!$A$2:$A$301,0))="","",INDEX(Leavers!$E$2:$E$301,MATCH($A206,Leavers!$A$2:$A$301,0))),""))</f>
        <v/>
      </c>
      <c r="W206" s="18" t="str">
        <f aca="false">IF($A206="","",IF(COUNTIF('Conversation log'!$B$2:$B$1001,$A206)=0,"",_xlfn.MAXIFS('Conversation log'!$A$2:$A$1001,'Conversation log'!$B$2:$B$1001,$A206)))</f>
        <v/>
      </c>
      <c r="X206" s="14"/>
    </row>
    <row r="207" customFormat="false" ht="15" hidden="false" customHeight="false" outlineLevel="0" collapsed="false">
      <c r="A207" s="14"/>
      <c r="B207" s="14"/>
      <c r="C207" s="15" t="str">
        <f aca="false">IF($J207="","",IF(AND($V207&lt;&gt;"",$V207&lt;AsOf),"Left",IF($V207&lt;&gt;"","Leaving",IF(AND($U207&lt;&gt;"",$U207&gt;=AsOf),"Unavailable",IF($T207&lt;&gt;"",$T207,IF(VALUE(LEFT($D207,1))&gt;=3,"Live","Onboarding"))))))</f>
        <v/>
      </c>
      <c r="D207" s="15" t="str">
        <f aca="false">IF($J207="","",IF($S207&lt;&gt;"","5. Veteran",IF($R207&lt;&gt;"",IF($K207&gt;=DayVetReview,"4. Veteran review due","3. Newcomer"),IF($O207&lt;&gt;"","2. Shadowing","1. Training"))))</f>
        <v/>
      </c>
      <c r="E207" s="15" t="str">
        <f aca="false">IF(OR($J207="",$C207="Left",$C207="Leaving"),"",IF(AND($O207="",$K207&gt;DayAbandon),"Gate: training not done by day "&amp;DayAbandon,IF(AND($N207="",$K207&gt;DayTools),"Behind: tools not set up (day "&amp;DayTools&amp;")",IF(AND($O207="",$K207&gt;DayTraining),"Behind: training (day "&amp;DayTraining&amp;")",IF(AND($Q207="",$K207&gt;DayShadowing),"Behind: shadowing (day "&amp;DayShadowing&amp;")",IF(AND($R207="",$K207&gt;DayLive),"Behind: not live yet (day "&amp;DayLive&amp;")",IF(AND(LEFT($D207,1)="3",IF($W207="",TRUE(),AsOf-$W207&gt;NewcomerGap)),"Newcomer: no 1:1 in "&amp;NewcomerGap&amp;"+ days","")))))))</f>
        <v/>
      </c>
      <c r="F207" s="14"/>
      <c r="G207" s="14"/>
      <c r="H207" s="14"/>
      <c r="I207" s="14"/>
      <c r="J207" s="16"/>
      <c r="K207" s="15" t="str">
        <f aca="false">IF($J207="","",IF($V207&lt;&gt;"",MIN($V207,AsOf),AsOf)-$J207)</f>
        <v/>
      </c>
      <c r="L207" s="14"/>
      <c r="M207" s="14"/>
      <c r="N207" s="16"/>
      <c r="O207" s="16"/>
      <c r="P207" s="17"/>
      <c r="Q207" s="16"/>
      <c r="R207" s="16"/>
      <c r="S207" s="16"/>
      <c r="T207" s="14"/>
      <c r="U207" s="16"/>
      <c r="V207" s="18" t="str">
        <f aca="false">IF($A207="","",IFERROR(IF(INDEX(Leavers!$E$2:$E$301,MATCH($A207,Leavers!$A$2:$A$301,0))="","",INDEX(Leavers!$E$2:$E$301,MATCH($A207,Leavers!$A$2:$A$301,0))),""))</f>
        <v/>
      </c>
      <c r="W207" s="18" t="str">
        <f aca="false">IF($A207="","",IF(COUNTIF('Conversation log'!$B$2:$B$1001,$A207)=0,"",_xlfn.MAXIFS('Conversation log'!$A$2:$A$1001,'Conversation log'!$B$2:$B$1001,$A207)))</f>
        <v/>
      </c>
      <c r="X207" s="14"/>
    </row>
    <row r="208" customFormat="false" ht="15" hidden="false" customHeight="false" outlineLevel="0" collapsed="false">
      <c r="A208" s="14"/>
      <c r="B208" s="14"/>
      <c r="C208" s="15" t="str">
        <f aca="false">IF($J208="","",IF(AND($V208&lt;&gt;"",$V208&lt;AsOf),"Left",IF($V208&lt;&gt;"","Leaving",IF(AND($U208&lt;&gt;"",$U208&gt;=AsOf),"Unavailable",IF($T208&lt;&gt;"",$T208,IF(VALUE(LEFT($D208,1))&gt;=3,"Live","Onboarding"))))))</f>
        <v/>
      </c>
      <c r="D208" s="15" t="str">
        <f aca="false">IF($J208="","",IF($S208&lt;&gt;"","5. Veteran",IF($R208&lt;&gt;"",IF($K208&gt;=DayVetReview,"4. Veteran review due","3. Newcomer"),IF($O208&lt;&gt;"","2. Shadowing","1. Training"))))</f>
        <v/>
      </c>
      <c r="E208" s="15" t="str">
        <f aca="false">IF(OR($J208="",$C208="Left",$C208="Leaving"),"",IF(AND($O208="",$K208&gt;DayAbandon),"Gate: training not done by day "&amp;DayAbandon,IF(AND($N208="",$K208&gt;DayTools),"Behind: tools not set up (day "&amp;DayTools&amp;")",IF(AND($O208="",$K208&gt;DayTraining),"Behind: training (day "&amp;DayTraining&amp;")",IF(AND($Q208="",$K208&gt;DayShadowing),"Behind: shadowing (day "&amp;DayShadowing&amp;")",IF(AND($R208="",$K208&gt;DayLive),"Behind: not live yet (day "&amp;DayLive&amp;")",IF(AND(LEFT($D208,1)="3",IF($W208="",TRUE(),AsOf-$W208&gt;NewcomerGap)),"Newcomer: no 1:1 in "&amp;NewcomerGap&amp;"+ days","")))))))</f>
        <v/>
      </c>
      <c r="F208" s="14"/>
      <c r="G208" s="14"/>
      <c r="H208" s="14"/>
      <c r="I208" s="14"/>
      <c r="J208" s="16"/>
      <c r="K208" s="15" t="str">
        <f aca="false">IF($J208="","",IF($V208&lt;&gt;"",MIN($V208,AsOf),AsOf)-$J208)</f>
        <v/>
      </c>
      <c r="L208" s="14"/>
      <c r="M208" s="14"/>
      <c r="N208" s="16"/>
      <c r="O208" s="16"/>
      <c r="P208" s="17"/>
      <c r="Q208" s="16"/>
      <c r="R208" s="16"/>
      <c r="S208" s="16"/>
      <c r="T208" s="14"/>
      <c r="U208" s="16"/>
      <c r="V208" s="18" t="str">
        <f aca="false">IF($A208="","",IFERROR(IF(INDEX(Leavers!$E$2:$E$301,MATCH($A208,Leavers!$A$2:$A$301,0))="","",INDEX(Leavers!$E$2:$E$301,MATCH($A208,Leavers!$A$2:$A$301,0))),""))</f>
        <v/>
      </c>
      <c r="W208" s="18" t="str">
        <f aca="false">IF($A208="","",IF(COUNTIF('Conversation log'!$B$2:$B$1001,$A208)=0,"",_xlfn.MAXIFS('Conversation log'!$A$2:$A$1001,'Conversation log'!$B$2:$B$1001,$A208)))</f>
        <v/>
      </c>
      <c r="X208" s="14"/>
    </row>
    <row r="209" customFormat="false" ht="15" hidden="false" customHeight="false" outlineLevel="0" collapsed="false">
      <c r="A209" s="14"/>
      <c r="B209" s="14"/>
      <c r="C209" s="15" t="str">
        <f aca="false">IF($J209="","",IF(AND($V209&lt;&gt;"",$V209&lt;AsOf),"Left",IF($V209&lt;&gt;"","Leaving",IF(AND($U209&lt;&gt;"",$U209&gt;=AsOf),"Unavailable",IF($T209&lt;&gt;"",$T209,IF(VALUE(LEFT($D209,1))&gt;=3,"Live","Onboarding"))))))</f>
        <v/>
      </c>
      <c r="D209" s="15" t="str">
        <f aca="false">IF($J209="","",IF($S209&lt;&gt;"","5. Veteran",IF($R209&lt;&gt;"",IF($K209&gt;=DayVetReview,"4. Veteran review due","3. Newcomer"),IF($O209&lt;&gt;"","2. Shadowing","1. Training"))))</f>
        <v/>
      </c>
      <c r="E209" s="15" t="str">
        <f aca="false">IF(OR($J209="",$C209="Left",$C209="Leaving"),"",IF(AND($O209="",$K209&gt;DayAbandon),"Gate: training not done by day "&amp;DayAbandon,IF(AND($N209="",$K209&gt;DayTools),"Behind: tools not set up (day "&amp;DayTools&amp;")",IF(AND($O209="",$K209&gt;DayTraining),"Behind: training (day "&amp;DayTraining&amp;")",IF(AND($Q209="",$K209&gt;DayShadowing),"Behind: shadowing (day "&amp;DayShadowing&amp;")",IF(AND($R209="",$K209&gt;DayLive),"Behind: not live yet (day "&amp;DayLive&amp;")",IF(AND(LEFT($D209,1)="3",IF($W209="",TRUE(),AsOf-$W209&gt;NewcomerGap)),"Newcomer: no 1:1 in "&amp;NewcomerGap&amp;"+ days","")))))))</f>
        <v/>
      </c>
      <c r="F209" s="14"/>
      <c r="G209" s="14"/>
      <c r="H209" s="14"/>
      <c r="I209" s="14"/>
      <c r="J209" s="16"/>
      <c r="K209" s="15" t="str">
        <f aca="false">IF($J209="","",IF($V209&lt;&gt;"",MIN($V209,AsOf),AsOf)-$J209)</f>
        <v/>
      </c>
      <c r="L209" s="14"/>
      <c r="M209" s="14"/>
      <c r="N209" s="16"/>
      <c r="O209" s="16"/>
      <c r="P209" s="17"/>
      <c r="Q209" s="16"/>
      <c r="R209" s="16"/>
      <c r="S209" s="16"/>
      <c r="T209" s="14"/>
      <c r="U209" s="16"/>
      <c r="V209" s="18" t="str">
        <f aca="false">IF($A209="","",IFERROR(IF(INDEX(Leavers!$E$2:$E$301,MATCH($A209,Leavers!$A$2:$A$301,0))="","",INDEX(Leavers!$E$2:$E$301,MATCH($A209,Leavers!$A$2:$A$301,0))),""))</f>
        <v/>
      </c>
      <c r="W209" s="18" t="str">
        <f aca="false">IF($A209="","",IF(COUNTIF('Conversation log'!$B$2:$B$1001,$A209)=0,"",_xlfn.MAXIFS('Conversation log'!$A$2:$A$1001,'Conversation log'!$B$2:$B$1001,$A209)))</f>
        <v/>
      </c>
      <c r="X209" s="14"/>
    </row>
    <row r="210" customFormat="false" ht="15" hidden="false" customHeight="false" outlineLevel="0" collapsed="false">
      <c r="A210" s="14"/>
      <c r="B210" s="14"/>
      <c r="C210" s="15" t="str">
        <f aca="false">IF($J210="","",IF(AND($V210&lt;&gt;"",$V210&lt;AsOf),"Left",IF($V210&lt;&gt;"","Leaving",IF(AND($U210&lt;&gt;"",$U210&gt;=AsOf),"Unavailable",IF($T210&lt;&gt;"",$T210,IF(VALUE(LEFT($D210,1))&gt;=3,"Live","Onboarding"))))))</f>
        <v/>
      </c>
      <c r="D210" s="15" t="str">
        <f aca="false">IF($J210="","",IF($S210&lt;&gt;"","5. Veteran",IF($R210&lt;&gt;"",IF($K210&gt;=DayVetReview,"4. Veteran review due","3. Newcomer"),IF($O210&lt;&gt;"","2. Shadowing","1. Training"))))</f>
        <v/>
      </c>
      <c r="E210" s="15" t="str">
        <f aca="false">IF(OR($J210="",$C210="Left",$C210="Leaving"),"",IF(AND($O210="",$K210&gt;DayAbandon),"Gate: training not done by day "&amp;DayAbandon,IF(AND($N210="",$K210&gt;DayTools),"Behind: tools not set up (day "&amp;DayTools&amp;")",IF(AND($O210="",$K210&gt;DayTraining),"Behind: training (day "&amp;DayTraining&amp;")",IF(AND($Q210="",$K210&gt;DayShadowing),"Behind: shadowing (day "&amp;DayShadowing&amp;")",IF(AND($R210="",$K210&gt;DayLive),"Behind: not live yet (day "&amp;DayLive&amp;")",IF(AND(LEFT($D210,1)="3",IF($W210="",TRUE(),AsOf-$W210&gt;NewcomerGap)),"Newcomer: no 1:1 in "&amp;NewcomerGap&amp;"+ days","")))))))</f>
        <v/>
      </c>
      <c r="F210" s="14"/>
      <c r="G210" s="14"/>
      <c r="H210" s="14"/>
      <c r="I210" s="14"/>
      <c r="J210" s="16"/>
      <c r="K210" s="15" t="str">
        <f aca="false">IF($J210="","",IF($V210&lt;&gt;"",MIN($V210,AsOf),AsOf)-$J210)</f>
        <v/>
      </c>
      <c r="L210" s="14"/>
      <c r="M210" s="14"/>
      <c r="N210" s="16"/>
      <c r="O210" s="16"/>
      <c r="P210" s="17"/>
      <c r="Q210" s="16"/>
      <c r="R210" s="16"/>
      <c r="S210" s="16"/>
      <c r="T210" s="14"/>
      <c r="U210" s="16"/>
      <c r="V210" s="18" t="str">
        <f aca="false">IF($A210="","",IFERROR(IF(INDEX(Leavers!$E$2:$E$301,MATCH($A210,Leavers!$A$2:$A$301,0))="","",INDEX(Leavers!$E$2:$E$301,MATCH($A210,Leavers!$A$2:$A$301,0))),""))</f>
        <v/>
      </c>
      <c r="W210" s="18" t="str">
        <f aca="false">IF($A210="","",IF(COUNTIF('Conversation log'!$B$2:$B$1001,$A210)=0,"",_xlfn.MAXIFS('Conversation log'!$A$2:$A$1001,'Conversation log'!$B$2:$B$1001,$A210)))</f>
        <v/>
      </c>
      <c r="X210" s="14"/>
    </row>
    <row r="211" customFormat="false" ht="15" hidden="false" customHeight="false" outlineLevel="0" collapsed="false">
      <c r="A211" s="14"/>
      <c r="B211" s="14"/>
      <c r="C211" s="15" t="str">
        <f aca="false">IF($J211="","",IF(AND($V211&lt;&gt;"",$V211&lt;AsOf),"Left",IF($V211&lt;&gt;"","Leaving",IF(AND($U211&lt;&gt;"",$U211&gt;=AsOf),"Unavailable",IF($T211&lt;&gt;"",$T211,IF(VALUE(LEFT($D211,1))&gt;=3,"Live","Onboarding"))))))</f>
        <v/>
      </c>
      <c r="D211" s="15" t="str">
        <f aca="false">IF($J211="","",IF($S211&lt;&gt;"","5. Veteran",IF($R211&lt;&gt;"",IF($K211&gt;=DayVetReview,"4. Veteran review due","3. Newcomer"),IF($O211&lt;&gt;"","2. Shadowing","1. Training"))))</f>
        <v/>
      </c>
      <c r="E211" s="15" t="str">
        <f aca="false">IF(OR($J211="",$C211="Left",$C211="Leaving"),"",IF(AND($O211="",$K211&gt;DayAbandon),"Gate: training not done by day "&amp;DayAbandon,IF(AND($N211="",$K211&gt;DayTools),"Behind: tools not set up (day "&amp;DayTools&amp;")",IF(AND($O211="",$K211&gt;DayTraining),"Behind: training (day "&amp;DayTraining&amp;")",IF(AND($Q211="",$K211&gt;DayShadowing),"Behind: shadowing (day "&amp;DayShadowing&amp;")",IF(AND($R211="",$K211&gt;DayLive),"Behind: not live yet (day "&amp;DayLive&amp;")",IF(AND(LEFT($D211,1)="3",IF($W211="",TRUE(),AsOf-$W211&gt;NewcomerGap)),"Newcomer: no 1:1 in "&amp;NewcomerGap&amp;"+ days","")))))))</f>
        <v/>
      </c>
      <c r="F211" s="14"/>
      <c r="G211" s="14"/>
      <c r="H211" s="14"/>
      <c r="I211" s="14"/>
      <c r="J211" s="16"/>
      <c r="K211" s="15" t="str">
        <f aca="false">IF($J211="","",IF($V211&lt;&gt;"",MIN($V211,AsOf),AsOf)-$J211)</f>
        <v/>
      </c>
      <c r="L211" s="14"/>
      <c r="M211" s="14"/>
      <c r="N211" s="16"/>
      <c r="O211" s="16"/>
      <c r="P211" s="17"/>
      <c r="Q211" s="16"/>
      <c r="R211" s="16"/>
      <c r="S211" s="16"/>
      <c r="T211" s="14"/>
      <c r="U211" s="16"/>
      <c r="V211" s="18" t="str">
        <f aca="false">IF($A211="","",IFERROR(IF(INDEX(Leavers!$E$2:$E$301,MATCH($A211,Leavers!$A$2:$A$301,0))="","",INDEX(Leavers!$E$2:$E$301,MATCH($A211,Leavers!$A$2:$A$301,0))),""))</f>
        <v/>
      </c>
      <c r="W211" s="18" t="str">
        <f aca="false">IF($A211="","",IF(COUNTIF('Conversation log'!$B$2:$B$1001,$A211)=0,"",_xlfn.MAXIFS('Conversation log'!$A$2:$A$1001,'Conversation log'!$B$2:$B$1001,$A211)))</f>
        <v/>
      </c>
      <c r="X211" s="14"/>
    </row>
    <row r="212" customFormat="false" ht="15" hidden="false" customHeight="false" outlineLevel="0" collapsed="false">
      <c r="A212" s="14"/>
      <c r="B212" s="14"/>
      <c r="C212" s="15" t="str">
        <f aca="false">IF($J212="","",IF(AND($V212&lt;&gt;"",$V212&lt;AsOf),"Left",IF($V212&lt;&gt;"","Leaving",IF(AND($U212&lt;&gt;"",$U212&gt;=AsOf),"Unavailable",IF($T212&lt;&gt;"",$T212,IF(VALUE(LEFT($D212,1))&gt;=3,"Live","Onboarding"))))))</f>
        <v/>
      </c>
      <c r="D212" s="15" t="str">
        <f aca="false">IF($J212="","",IF($S212&lt;&gt;"","5. Veteran",IF($R212&lt;&gt;"",IF($K212&gt;=DayVetReview,"4. Veteran review due","3. Newcomer"),IF($O212&lt;&gt;"","2. Shadowing","1. Training"))))</f>
        <v/>
      </c>
      <c r="E212" s="15" t="str">
        <f aca="false">IF(OR($J212="",$C212="Left",$C212="Leaving"),"",IF(AND($O212="",$K212&gt;DayAbandon),"Gate: training not done by day "&amp;DayAbandon,IF(AND($N212="",$K212&gt;DayTools),"Behind: tools not set up (day "&amp;DayTools&amp;")",IF(AND($O212="",$K212&gt;DayTraining),"Behind: training (day "&amp;DayTraining&amp;")",IF(AND($Q212="",$K212&gt;DayShadowing),"Behind: shadowing (day "&amp;DayShadowing&amp;")",IF(AND($R212="",$K212&gt;DayLive),"Behind: not live yet (day "&amp;DayLive&amp;")",IF(AND(LEFT($D212,1)="3",IF($W212="",TRUE(),AsOf-$W212&gt;NewcomerGap)),"Newcomer: no 1:1 in "&amp;NewcomerGap&amp;"+ days","")))))))</f>
        <v/>
      </c>
      <c r="F212" s="14"/>
      <c r="G212" s="14"/>
      <c r="H212" s="14"/>
      <c r="I212" s="14"/>
      <c r="J212" s="16"/>
      <c r="K212" s="15" t="str">
        <f aca="false">IF($J212="","",IF($V212&lt;&gt;"",MIN($V212,AsOf),AsOf)-$J212)</f>
        <v/>
      </c>
      <c r="L212" s="14"/>
      <c r="M212" s="14"/>
      <c r="N212" s="16"/>
      <c r="O212" s="16"/>
      <c r="P212" s="17"/>
      <c r="Q212" s="16"/>
      <c r="R212" s="16"/>
      <c r="S212" s="16"/>
      <c r="T212" s="14"/>
      <c r="U212" s="16"/>
      <c r="V212" s="18" t="str">
        <f aca="false">IF($A212="","",IFERROR(IF(INDEX(Leavers!$E$2:$E$301,MATCH($A212,Leavers!$A$2:$A$301,0))="","",INDEX(Leavers!$E$2:$E$301,MATCH($A212,Leavers!$A$2:$A$301,0))),""))</f>
        <v/>
      </c>
      <c r="W212" s="18" t="str">
        <f aca="false">IF($A212="","",IF(COUNTIF('Conversation log'!$B$2:$B$1001,$A212)=0,"",_xlfn.MAXIFS('Conversation log'!$A$2:$A$1001,'Conversation log'!$B$2:$B$1001,$A212)))</f>
        <v/>
      </c>
      <c r="X212" s="14"/>
    </row>
    <row r="213" customFormat="false" ht="15" hidden="false" customHeight="false" outlineLevel="0" collapsed="false">
      <c r="A213" s="14"/>
      <c r="B213" s="14"/>
      <c r="C213" s="15" t="str">
        <f aca="false">IF($J213="","",IF(AND($V213&lt;&gt;"",$V213&lt;AsOf),"Left",IF($V213&lt;&gt;"","Leaving",IF(AND($U213&lt;&gt;"",$U213&gt;=AsOf),"Unavailable",IF($T213&lt;&gt;"",$T213,IF(VALUE(LEFT($D213,1))&gt;=3,"Live","Onboarding"))))))</f>
        <v/>
      </c>
      <c r="D213" s="15" t="str">
        <f aca="false">IF($J213="","",IF($S213&lt;&gt;"","5. Veteran",IF($R213&lt;&gt;"",IF($K213&gt;=DayVetReview,"4. Veteran review due","3. Newcomer"),IF($O213&lt;&gt;"","2. Shadowing","1. Training"))))</f>
        <v/>
      </c>
      <c r="E213" s="15" t="str">
        <f aca="false">IF(OR($J213="",$C213="Left",$C213="Leaving"),"",IF(AND($O213="",$K213&gt;DayAbandon),"Gate: training not done by day "&amp;DayAbandon,IF(AND($N213="",$K213&gt;DayTools),"Behind: tools not set up (day "&amp;DayTools&amp;")",IF(AND($O213="",$K213&gt;DayTraining),"Behind: training (day "&amp;DayTraining&amp;")",IF(AND($Q213="",$K213&gt;DayShadowing),"Behind: shadowing (day "&amp;DayShadowing&amp;")",IF(AND($R213="",$K213&gt;DayLive),"Behind: not live yet (day "&amp;DayLive&amp;")",IF(AND(LEFT($D213,1)="3",IF($W213="",TRUE(),AsOf-$W213&gt;NewcomerGap)),"Newcomer: no 1:1 in "&amp;NewcomerGap&amp;"+ days","")))))))</f>
        <v/>
      </c>
      <c r="F213" s="14"/>
      <c r="G213" s="14"/>
      <c r="H213" s="14"/>
      <c r="I213" s="14"/>
      <c r="J213" s="16"/>
      <c r="K213" s="15" t="str">
        <f aca="false">IF($J213="","",IF($V213&lt;&gt;"",MIN($V213,AsOf),AsOf)-$J213)</f>
        <v/>
      </c>
      <c r="L213" s="14"/>
      <c r="M213" s="14"/>
      <c r="N213" s="16"/>
      <c r="O213" s="16"/>
      <c r="P213" s="17"/>
      <c r="Q213" s="16"/>
      <c r="R213" s="16"/>
      <c r="S213" s="16"/>
      <c r="T213" s="14"/>
      <c r="U213" s="16"/>
      <c r="V213" s="18" t="str">
        <f aca="false">IF($A213="","",IFERROR(IF(INDEX(Leavers!$E$2:$E$301,MATCH($A213,Leavers!$A$2:$A$301,0))="","",INDEX(Leavers!$E$2:$E$301,MATCH($A213,Leavers!$A$2:$A$301,0))),""))</f>
        <v/>
      </c>
      <c r="W213" s="18" t="str">
        <f aca="false">IF($A213="","",IF(COUNTIF('Conversation log'!$B$2:$B$1001,$A213)=0,"",_xlfn.MAXIFS('Conversation log'!$A$2:$A$1001,'Conversation log'!$B$2:$B$1001,$A213)))</f>
        <v/>
      </c>
      <c r="X213" s="14"/>
    </row>
    <row r="214" customFormat="false" ht="15" hidden="false" customHeight="false" outlineLevel="0" collapsed="false">
      <c r="A214" s="14"/>
      <c r="B214" s="14"/>
      <c r="C214" s="15" t="str">
        <f aca="false">IF($J214="","",IF(AND($V214&lt;&gt;"",$V214&lt;AsOf),"Left",IF($V214&lt;&gt;"","Leaving",IF(AND($U214&lt;&gt;"",$U214&gt;=AsOf),"Unavailable",IF($T214&lt;&gt;"",$T214,IF(VALUE(LEFT($D214,1))&gt;=3,"Live","Onboarding"))))))</f>
        <v/>
      </c>
      <c r="D214" s="15" t="str">
        <f aca="false">IF($J214="","",IF($S214&lt;&gt;"","5. Veteran",IF($R214&lt;&gt;"",IF($K214&gt;=DayVetReview,"4. Veteran review due","3. Newcomer"),IF($O214&lt;&gt;"","2. Shadowing","1. Training"))))</f>
        <v/>
      </c>
      <c r="E214" s="15" t="str">
        <f aca="false">IF(OR($J214="",$C214="Left",$C214="Leaving"),"",IF(AND($O214="",$K214&gt;DayAbandon),"Gate: training not done by day "&amp;DayAbandon,IF(AND($N214="",$K214&gt;DayTools),"Behind: tools not set up (day "&amp;DayTools&amp;")",IF(AND($O214="",$K214&gt;DayTraining),"Behind: training (day "&amp;DayTraining&amp;")",IF(AND($Q214="",$K214&gt;DayShadowing),"Behind: shadowing (day "&amp;DayShadowing&amp;")",IF(AND($R214="",$K214&gt;DayLive),"Behind: not live yet (day "&amp;DayLive&amp;")",IF(AND(LEFT($D214,1)="3",IF($W214="",TRUE(),AsOf-$W214&gt;NewcomerGap)),"Newcomer: no 1:1 in "&amp;NewcomerGap&amp;"+ days","")))))))</f>
        <v/>
      </c>
      <c r="F214" s="14"/>
      <c r="G214" s="14"/>
      <c r="H214" s="14"/>
      <c r="I214" s="14"/>
      <c r="J214" s="16"/>
      <c r="K214" s="15" t="str">
        <f aca="false">IF($J214="","",IF($V214&lt;&gt;"",MIN($V214,AsOf),AsOf)-$J214)</f>
        <v/>
      </c>
      <c r="L214" s="14"/>
      <c r="M214" s="14"/>
      <c r="N214" s="16"/>
      <c r="O214" s="16"/>
      <c r="P214" s="17"/>
      <c r="Q214" s="16"/>
      <c r="R214" s="16"/>
      <c r="S214" s="16"/>
      <c r="T214" s="14"/>
      <c r="U214" s="16"/>
      <c r="V214" s="18" t="str">
        <f aca="false">IF($A214="","",IFERROR(IF(INDEX(Leavers!$E$2:$E$301,MATCH($A214,Leavers!$A$2:$A$301,0))="","",INDEX(Leavers!$E$2:$E$301,MATCH($A214,Leavers!$A$2:$A$301,0))),""))</f>
        <v/>
      </c>
      <c r="W214" s="18" t="str">
        <f aca="false">IF($A214="","",IF(COUNTIF('Conversation log'!$B$2:$B$1001,$A214)=0,"",_xlfn.MAXIFS('Conversation log'!$A$2:$A$1001,'Conversation log'!$B$2:$B$1001,$A214)))</f>
        <v/>
      </c>
      <c r="X214" s="14"/>
    </row>
    <row r="215" customFormat="false" ht="15" hidden="false" customHeight="false" outlineLevel="0" collapsed="false">
      <c r="A215" s="14"/>
      <c r="B215" s="14"/>
      <c r="C215" s="15" t="str">
        <f aca="false">IF($J215="","",IF(AND($V215&lt;&gt;"",$V215&lt;AsOf),"Left",IF($V215&lt;&gt;"","Leaving",IF(AND($U215&lt;&gt;"",$U215&gt;=AsOf),"Unavailable",IF($T215&lt;&gt;"",$T215,IF(VALUE(LEFT($D215,1))&gt;=3,"Live","Onboarding"))))))</f>
        <v/>
      </c>
      <c r="D215" s="15" t="str">
        <f aca="false">IF($J215="","",IF($S215&lt;&gt;"","5. Veteran",IF($R215&lt;&gt;"",IF($K215&gt;=DayVetReview,"4. Veteran review due","3. Newcomer"),IF($O215&lt;&gt;"","2. Shadowing","1. Training"))))</f>
        <v/>
      </c>
      <c r="E215" s="15" t="str">
        <f aca="false">IF(OR($J215="",$C215="Left",$C215="Leaving"),"",IF(AND($O215="",$K215&gt;DayAbandon),"Gate: training not done by day "&amp;DayAbandon,IF(AND($N215="",$K215&gt;DayTools),"Behind: tools not set up (day "&amp;DayTools&amp;")",IF(AND($O215="",$K215&gt;DayTraining),"Behind: training (day "&amp;DayTraining&amp;")",IF(AND($Q215="",$K215&gt;DayShadowing),"Behind: shadowing (day "&amp;DayShadowing&amp;")",IF(AND($R215="",$K215&gt;DayLive),"Behind: not live yet (day "&amp;DayLive&amp;")",IF(AND(LEFT($D215,1)="3",IF($W215="",TRUE(),AsOf-$W215&gt;NewcomerGap)),"Newcomer: no 1:1 in "&amp;NewcomerGap&amp;"+ days","")))))))</f>
        <v/>
      </c>
      <c r="F215" s="14"/>
      <c r="G215" s="14"/>
      <c r="H215" s="14"/>
      <c r="I215" s="14"/>
      <c r="J215" s="16"/>
      <c r="K215" s="15" t="str">
        <f aca="false">IF($J215="","",IF($V215&lt;&gt;"",MIN($V215,AsOf),AsOf)-$J215)</f>
        <v/>
      </c>
      <c r="L215" s="14"/>
      <c r="M215" s="14"/>
      <c r="N215" s="16"/>
      <c r="O215" s="16"/>
      <c r="P215" s="17"/>
      <c r="Q215" s="16"/>
      <c r="R215" s="16"/>
      <c r="S215" s="16"/>
      <c r="T215" s="14"/>
      <c r="U215" s="16"/>
      <c r="V215" s="18" t="str">
        <f aca="false">IF($A215="","",IFERROR(IF(INDEX(Leavers!$E$2:$E$301,MATCH($A215,Leavers!$A$2:$A$301,0))="","",INDEX(Leavers!$E$2:$E$301,MATCH($A215,Leavers!$A$2:$A$301,0))),""))</f>
        <v/>
      </c>
      <c r="W215" s="18" t="str">
        <f aca="false">IF($A215="","",IF(COUNTIF('Conversation log'!$B$2:$B$1001,$A215)=0,"",_xlfn.MAXIFS('Conversation log'!$A$2:$A$1001,'Conversation log'!$B$2:$B$1001,$A215)))</f>
        <v/>
      </c>
      <c r="X215" s="14"/>
    </row>
    <row r="216" customFormat="false" ht="15" hidden="false" customHeight="false" outlineLevel="0" collapsed="false">
      <c r="A216" s="14"/>
      <c r="B216" s="14"/>
      <c r="C216" s="15" t="str">
        <f aca="false">IF($J216="","",IF(AND($V216&lt;&gt;"",$V216&lt;AsOf),"Left",IF($V216&lt;&gt;"","Leaving",IF(AND($U216&lt;&gt;"",$U216&gt;=AsOf),"Unavailable",IF($T216&lt;&gt;"",$T216,IF(VALUE(LEFT($D216,1))&gt;=3,"Live","Onboarding"))))))</f>
        <v/>
      </c>
      <c r="D216" s="15" t="str">
        <f aca="false">IF($J216="","",IF($S216&lt;&gt;"","5. Veteran",IF($R216&lt;&gt;"",IF($K216&gt;=DayVetReview,"4. Veteran review due","3. Newcomer"),IF($O216&lt;&gt;"","2. Shadowing","1. Training"))))</f>
        <v/>
      </c>
      <c r="E216" s="15" t="str">
        <f aca="false">IF(OR($J216="",$C216="Left",$C216="Leaving"),"",IF(AND($O216="",$K216&gt;DayAbandon),"Gate: training not done by day "&amp;DayAbandon,IF(AND($N216="",$K216&gt;DayTools),"Behind: tools not set up (day "&amp;DayTools&amp;")",IF(AND($O216="",$K216&gt;DayTraining),"Behind: training (day "&amp;DayTraining&amp;")",IF(AND($Q216="",$K216&gt;DayShadowing),"Behind: shadowing (day "&amp;DayShadowing&amp;")",IF(AND($R216="",$K216&gt;DayLive),"Behind: not live yet (day "&amp;DayLive&amp;")",IF(AND(LEFT($D216,1)="3",IF($W216="",TRUE(),AsOf-$W216&gt;NewcomerGap)),"Newcomer: no 1:1 in "&amp;NewcomerGap&amp;"+ days","")))))))</f>
        <v/>
      </c>
      <c r="F216" s="14"/>
      <c r="G216" s="14"/>
      <c r="H216" s="14"/>
      <c r="I216" s="14"/>
      <c r="J216" s="16"/>
      <c r="K216" s="15" t="str">
        <f aca="false">IF($J216="","",IF($V216&lt;&gt;"",MIN($V216,AsOf),AsOf)-$J216)</f>
        <v/>
      </c>
      <c r="L216" s="14"/>
      <c r="M216" s="14"/>
      <c r="N216" s="16"/>
      <c r="O216" s="16"/>
      <c r="P216" s="17"/>
      <c r="Q216" s="16"/>
      <c r="R216" s="16"/>
      <c r="S216" s="16"/>
      <c r="T216" s="14"/>
      <c r="U216" s="16"/>
      <c r="V216" s="18" t="str">
        <f aca="false">IF($A216="","",IFERROR(IF(INDEX(Leavers!$E$2:$E$301,MATCH($A216,Leavers!$A$2:$A$301,0))="","",INDEX(Leavers!$E$2:$E$301,MATCH($A216,Leavers!$A$2:$A$301,0))),""))</f>
        <v/>
      </c>
      <c r="W216" s="18" t="str">
        <f aca="false">IF($A216="","",IF(COUNTIF('Conversation log'!$B$2:$B$1001,$A216)=0,"",_xlfn.MAXIFS('Conversation log'!$A$2:$A$1001,'Conversation log'!$B$2:$B$1001,$A216)))</f>
        <v/>
      </c>
      <c r="X216" s="14"/>
    </row>
    <row r="217" customFormat="false" ht="15" hidden="false" customHeight="false" outlineLevel="0" collapsed="false">
      <c r="A217" s="14"/>
      <c r="B217" s="14"/>
      <c r="C217" s="15" t="str">
        <f aca="false">IF($J217="","",IF(AND($V217&lt;&gt;"",$V217&lt;AsOf),"Left",IF($V217&lt;&gt;"","Leaving",IF(AND($U217&lt;&gt;"",$U217&gt;=AsOf),"Unavailable",IF($T217&lt;&gt;"",$T217,IF(VALUE(LEFT($D217,1))&gt;=3,"Live","Onboarding"))))))</f>
        <v/>
      </c>
      <c r="D217" s="15" t="str">
        <f aca="false">IF($J217="","",IF($S217&lt;&gt;"","5. Veteran",IF($R217&lt;&gt;"",IF($K217&gt;=DayVetReview,"4. Veteran review due","3. Newcomer"),IF($O217&lt;&gt;"","2. Shadowing","1. Training"))))</f>
        <v/>
      </c>
      <c r="E217" s="15" t="str">
        <f aca="false">IF(OR($J217="",$C217="Left",$C217="Leaving"),"",IF(AND($O217="",$K217&gt;DayAbandon),"Gate: training not done by day "&amp;DayAbandon,IF(AND($N217="",$K217&gt;DayTools),"Behind: tools not set up (day "&amp;DayTools&amp;")",IF(AND($O217="",$K217&gt;DayTraining),"Behind: training (day "&amp;DayTraining&amp;")",IF(AND($Q217="",$K217&gt;DayShadowing),"Behind: shadowing (day "&amp;DayShadowing&amp;")",IF(AND($R217="",$K217&gt;DayLive),"Behind: not live yet (day "&amp;DayLive&amp;")",IF(AND(LEFT($D217,1)="3",IF($W217="",TRUE(),AsOf-$W217&gt;NewcomerGap)),"Newcomer: no 1:1 in "&amp;NewcomerGap&amp;"+ days","")))))))</f>
        <v/>
      </c>
      <c r="F217" s="14"/>
      <c r="G217" s="14"/>
      <c r="H217" s="14"/>
      <c r="I217" s="14"/>
      <c r="J217" s="16"/>
      <c r="K217" s="15" t="str">
        <f aca="false">IF($J217="","",IF($V217&lt;&gt;"",MIN($V217,AsOf),AsOf)-$J217)</f>
        <v/>
      </c>
      <c r="L217" s="14"/>
      <c r="M217" s="14"/>
      <c r="N217" s="16"/>
      <c r="O217" s="16"/>
      <c r="P217" s="17"/>
      <c r="Q217" s="16"/>
      <c r="R217" s="16"/>
      <c r="S217" s="16"/>
      <c r="T217" s="14"/>
      <c r="U217" s="16"/>
      <c r="V217" s="18" t="str">
        <f aca="false">IF($A217="","",IFERROR(IF(INDEX(Leavers!$E$2:$E$301,MATCH($A217,Leavers!$A$2:$A$301,0))="","",INDEX(Leavers!$E$2:$E$301,MATCH($A217,Leavers!$A$2:$A$301,0))),""))</f>
        <v/>
      </c>
      <c r="W217" s="18" t="str">
        <f aca="false">IF($A217="","",IF(COUNTIF('Conversation log'!$B$2:$B$1001,$A217)=0,"",_xlfn.MAXIFS('Conversation log'!$A$2:$A$1001,'Conversation log'!$B$2:$B$1001,$A217)))</f>
        <v/>
      </c>
      <c r="X217" s="14"/>
    </row>
    <row r="218" customFormat="false" ht="15" hidden="false" customHeight="false" outlineLevel="0" collapsed="false">
      <c r="A218" s="14"/>
      <c r="B218" s="14"/>
      <c r="C218" s="15" t="str">
        <f aca="false">IF($J218="","",IF(AND($V218&lt;&gt;"",$V218&lt;AsOf),"Left",IF($V218&lt;&gt;"","Leaving",IF(AND($U218&lt;&gt;"",$U218&gt;=AsOf),"Unavailable",IF($T218&lt;&gt;"",$T218,IF(VALUE(LEFT($D218,1))&gt;=3,"Live","Onboarding"))))))</f>
        <v/>
      </c>
      <c r="D218" s="15" t="str">
        <f aca="false">IF($J218="","",IF($S218&lt;&gt;"","5. Veteran",IF($R218&lt;&gt;"",IF($K218&gt;=DayVetReview,"4. Veteran review due","3. Newcomer"),IF($O218&lt;&gt;"","2. Shadowing","1. Training"))))</f>
        <v/>
      </c>
      <c r="E218" s="15" t="str">
        <f aca="false">IF(OR($J218="",$C218="Left",$C218="Leaving"),"",IF(AND($O218="",$K218&gt;DayAbandon),"Gate: training not done by day "&amp;DayAbandon,IF(AND($N218="",$K218&gt;DayTools),"Behind: tools not set up (day "&amp;DayTools&amp;")",IF(AND($O218="",$K218&gt;DayTraining),"Behind: training (day "&amp;DayTraining&amp;")",IF(AND($Q218="",$K218&gt;DayShadowing),"Behind: shadowing (day "&amp;DayShadowing&amp;")",IF(AND($R218="",$K218&gt;DayLive),"Behind: not live yet (day "&amp;DayLive&amp;")",IF(AND(LEFT($D218,1)="3",IF($W218="",TRUE(),AsOf-$W218&gt;NewcomerGap)),"Newcomer: no 1:1 in "&amp;NewcomerGap&amp;"+ days","")))))))</f>
        <v/>
      </c>
      <c r="F218" s="14"/>
      <c r="G218" s="14"/>
      <c r="H218" s="14"/>
      <c r="I218" s="14"/>
      <c r="J218" s="16"/>
      <c r="K218" s="15" t="str">
        <f aca="false">IF($J218="","",IF($V218&lt;&gt;"",MIN($V218,AsOf),AsOf)-$J218)</f>
        <v/>
      </c>
      <c r="L218" s="14"/>
      <c r="M218" s="14"/>
      <c r="N218" s="16"/>
      <c r="O218" s="16"/>
      <c r="P218" s="17"/>
      <c r="Q218" s="16"/>
      <c r="R218" s="16"/>
      <c r="S218" s="16"/>
      <c r="T218" s="14"/>
      <c r="U218" s="16"/>
      <c r="V218" s="18" t="str">
        <f aca="false">IF($A218="","",IFERROR(IF(INDEX(Leavers!$E$2:$E$301,MATCH($A218,Leavers!$A$2:$A$301,0))="","",INDEX(Leavers!$E$2:$E$301,MATCH($A218,Leavers!$A$2:$A$301,0))),""))</f>
        <v/>
      </c>
      <c r="W218" s="18" t="str">
        <f aca="false">IF($A218="","",IF(COUNTIF('Conversation log'!$B$2:$B$1001,$A218)=0,"",_xlfn.MAXIFS('Conversation log'!$A$2:$A$1001,'Conversation log'!$B$2:$B$1001,$A218)))</f>
        <v/>
      </c>
      <c r="X218" s="14"/>
    </row>
    <row r="219" customFormat="false" ht="15" hidden="false" customHeight="false" outlineLevel="0" collapsed="false">
      <c r="A219" s="14"/>
      <c r="B219" s="14"/>
      <c r="C219" s="15" t="str">
        <f aca="false">IF($J219="","",IF(AND($V219&lt;&gt;"",$V219&lt;AsOf),"Left",IF($V219&lt;&gt;"","Leaving",IF(AND($U219&lt;&gt;"",$U219&gt;=AsOf),"Unavailable",IF($T219&lt;&gt;"",$T219,IF(VALUE(LEFT($D219,1))&gt;=3,"Live","Onboarding"))))))</f>
        <v/>
      </c>
      <c r="D219" s="15" t="str">
        <f aca="false">IF($J219="","",IF($S219&lt;&gt;"","5. Veteran",IF($R219&lt;&gt;"",IF($K219&gt;=DayVetReview,"4. Veteran review due","3. Newcomer"),IF($O219&lt;&gt;"","2. Shadowing","1. Training"))))</f>
        <v/>
      </c>
      <c r="E219" s="15" t="str">
        <f aca="false">IF(OR($J219="",$C219="Left",$C219="Leaving"),"",IF(AND($O219="",$K219&gt;DayAbandon),"Gate: training not done by day "&amp;DayAbandon,IF(AND($N219="",$K219&gt;DayTools),"Behind: tools not set up (day "&amp;DayTools&amp;")",IF(AND($O219="",$K219&gt;DayTraining),"Behind: training (day "&amp;DayTraining&amp;")",IF(AND($Q219="",$K219&gt;DayShadowing),"Behind: shadowing (day "&amp;DayShadowing&amp;")",IF(AND($R219="",$K219&gt;DayLive),"Behind: not live yet (day "&amp;DayLive&amp;")",IF(AND(LEFT($D219,1)="3",IF($W219="",TRUE(),AsOf-$W219&gt;NewcomerGap)),"Newcomer: no 1:1 in "&amp;NewcomerGap&amp;"+ days","")))))))</f>
        <v/>
      </c>
      <c r="F219" s="14"/>
      <c r="G219" s="14"/>
      <c r="H219" s="14"/>
      <c r="I219" s="14"/>
      <c r="J219" s="16"/>
      <c r="K219" s="15" t="str">
        <f aca="false">IF($J219="","",IF($V219&lt;&gt;"",MIN($V219,AsOf),AsOf)-$J219)</f>
        <v/>
      </c>
      <c r="L219" s="14"/>
      <c r="M219" s="14"/>
      <c r="N219" s="16"/>
      <c r="O219" s="16"/>
      <c r="P219" s="17"/>
      <c r="Q219" s="16"/>
      <c r="R219" s="16"/>
      <c r="S219" s="16"/>
      <c r="T219" s="14"/>
      <c r="U219" s="16"/>
      <c r="V219" s="18" t="str">
        <f aca="false">IF($A219="","",IFERROR(IF(INDEX(Leavers!$E$2:$E$301,MATCH($A219,Leavers!$A$2:$A$301,0))="","",INDEX(Leavers!$E$2:$E$301,MATCH($A219,Leavers!$A$2:$A$301,0))),""))</f>
        <v/>
      </c>
      <c r="W219" s="18" t="str">
        <f aca="false">IF($A219="","",IF(COUNTIF('Conversation log'!$B$2:$B$1001,$A219)=0,"",_xlfn.MAXIFS('Conversation log'!$A$2:$A$1001,'Conversation log'!$B$2:$B$1001,$A219)))</f>
        <v/>
      </c>
      <c r="X219" s="14"/>
    </row>
    <row r="220" customFormat="false" ht="15" hidden="false" customHeight="false" outlineLevel="0" collapsed="false">
      <c r="A220" s="14"/>
      <c r="B220" s="14"/>
      <c r="C220" s="15" t="str">
        <f aca="false">IF($J220="","",IF(AND($V220&lt;&gt;"",$V220&lt;AsOf),"Left",IF($V220&lt;&gt;"","Leaving",IF(AND($U220&lt;&gt;"",$U220&gt;=AsOf),"Unavailable",IF($T220&lt;&gt;"",$T220,IF(VALUE(LEFT($D220,1))&gt;=3,"Live","Onboarding"))))))</f>
        <v/>
      </c>
      <c r="D220" s="15" t="str">
        <f aca="false">IF($J220="","",IF($S220&lt;&gt;"","5. Veteran",IF($R220&lt;&gt;"",IF($K220&gt;=DayVetReview,"4. Veteran review due","3. Newcomer"),IF($O220&lt;&gt;"","2. Shadowing","1. Training"))))</f>
        <v/>
      </c>
      <c r="E220" s="15" t="str">
        <f aca="false">IF(OR($J220="",$C220="Left",$C220="Leaving"),"",IF(AND($O220="",$K220&gt;DayAbandon),"Gate: training not done by day "&amp;DayAbandon,IF(AND($N220="",$K220&gt;DayTools),"Behind: tools not set up (day "&amp;DayTools&amp;")",IF(AND($O220="",$K220&gt;DayTraining),"Behind: training (day "&amp;DayTraining&amp;")",IF(AND($Q220="",$K220&gt;DayShadowing),"Behind: shadowing (day "&amp;DayShadowing&amp;")",IF(AND($R220="",$K220&gt;DayLive),"Behind: not live yet (day "&amp;DayLive&amp;")",IF(AND(LEFT($D220,1)="3",IF($W220="",TRUE(),AsOf-$W220&gt;NewcomerGap)),"Newcomer: no 1:1 in "&amp;NewcomerGap&amp;"+ days","")))))))</f>
        <v/>
      </c>
      <c r="F220" s="14"/>
      <c r="G220" s="14"/>
      <c r="H220" s="14"/>
      <c r="I220" s="14"/>
      <c r="J220" s="16"/>
      <c r="K220" s="15" t="str">
        <f aca="false">IF($J220="","",IF($V220&lt;&gt;"",MIN($V220,AsOf),AsOf)-$J220)</f>
        <v/>
      </c>
      <c r="L220" s="14"/>
      <c r="M220" s="14"/>
      <c r="N220" s="16"/>
      <c r="O220" s="16"/>
      <c r="P220" s="17"/>
      <c r="Q220" s="16"/>
      <c r="R220" s="16"/>
      <c r="S220" s="16"/>
      <c r="T220" s="14"/>
      <c r="U220" s="16"/>
      <c r="V220" s="18" t="str">
        <f aca="false">IF($A220="","",IFERROR(IF(INDEX(Leavers!$E$2:$E$301,MATCH($A220,Leavers!$A$2:$A$301,0))="","",INDEX(Leavers!$E$2:$E$301,MATCH($A220,Leavers!$A$2:$A$301,0))),""))</f>
        <v/>
      </c>
      <c r="W220" s="18" t="str">
        <f aca="false">IF($A220="","",IF(COUNTIF('Conversation log'!$B$2:$B$1001,$A220)=0,"",_xlfn.MAXIFS('Conversation log'!$A$2:$A$1001,'Conversation log'!$B$2:$B$1001,$A220)))</f>
        <v/>
      </c>
      <c r="X220" s="14"/>
    </row>
    <row r="221" customFormat="false" ht="15" hidden="false" customHeight="false" outlineLevel="0" collapsed="false">
      <c r="A221" s="14"/>
      <c r="B221" s="14"/>
      <c r="C221" s="15" t="str">
        <f aca="false">IF($J221="","",IF(AND($V221&lt;&gt;"",$V221&lt;AsOf),"Left",IF($V221&lt;&gt;"","Leaving",IF(AND($U221&lt;&gt;"",$U221&gt;=AsOf),"Unavailable",IF($T221&lt;&gt;"",$T221,IF(VALUE(LEFT($D221,1))&gt;=3,"Live","Onboarding"))))))</f>
        <v/>
      </c>
      <c r="D221" s="15" t="str">
        <f aca="false">IF($J221="","",IF($S221&lt;&gt;"","5. Veteran",IF($R221&lt;&gt;"",IF($K221&gt;=DayVetReview,"4. Veteran review due","3. Newcomer"),IF($O221&lt;&gt;"","2. Shadowing","1. Training"))))</f>
        <v/>
      </c>
      <c r="E221" s="15" t="str">
        <f aca="false">IF(OR($J221="",$C221="Left",$C221="Leaving"),"",IF(AND($O221="",$K221&gt;DayAbandon),"Gate: training not done by day "&amp;DayAbandon,IF(AND($N221="",$K221&gt;DayTools),"Behind: tools not set up (day "&amp;DayTools&amp;")",IF(AND($O221="",$K221&gt;DayTraining),"Behind: training (day "&amp;DayTraining&amp;")",IF(AND($Q221="",$K221&gt;DayShadowing),"Behind: shadowing (day "&amp;DayShadowing&amp;")",IF(AND($R221="",$K221&gt;DayLive),"Behind: not live yet (day "&amp;DayLive&amp;")",IF(AND(LEFT($D221,1)="3",IF($W221="",TRUE(),AsOf-$W221&gt;NewcomerGap)),"Newcomer: no 1:1 in "&amp;NewcomerGap&amp;"+ days","")))))))</f>
        <v/>
      </c>
      <c r="F221" s="14"/>
      <c r="G221" s="14"/>
      <c r="H221" s="14"/>
      <c r="I221" s="14"/>
      <c r="J221" s="16"/>
      <c r="K221" s="15" t="str">
        <f aca="false">IF($J221="","",IF($V221&lt;&gt;"",MIN($V221,AsOf),AsOf)-$J221)</f>
        <v/>
      </c>
      <c r="L221" s="14"/>
      <c r="M221" s="14"/>
      <c r="N221" s="16"/>
      <c r="O221" s="16"/>
      <c r="P221" s="17"/>
      <c r="Q221" s="16"/>
      <c r="R221" s="16"/>
      <c r="S221" s="16"/>
      <c r="T221" s="14"/>
      <c r="U221" s="16"/>
      <c r="V221" s="18" t="str">
        <f aca="false">IF($A221="","",IFERROR(IF(INDEX(Leavers!$E$2:$E$301,MATCH($A221,Leavers!$A$2:$A$301,0))="","",INDEX(Leavers!$E$2:$E$301,MATCH($A221,Leavers!$A$2:$A$301,0))),""))</f>
        <v/>
      </c>
      <c r="W221" s="18" t="str">
        <f aca="false">IF($A221="","",IF(COUNTIF('Conversation log'!$B$2:$B$1001,$A221)=0,"",_xlfn.MAXIFS('Conversation log'!$A$2:$A$1001,'Conversation log'!$B$2:$B$1001,$A221)))</f>
        <v/>
      </c>
      <c r="X221" s="14"/>
    </row>
    <row r="222" customFormat="false" ht="15" hidden="false" customHeight="false" outlineLevel="0" collapsed="false">
      <c r="A222" s="14"/>
      <c r="B222" s="14"/>
      <c r="C222" s="15" t="str">
        <f aca="false">IF($J222="","",IF(AND($V222&lt;&gt;"",$V222&lt;AsOf),"Left",IF($V222&lt;&gt;"","Leaving",IF(AND($U222&lt;&gt;"",$U222&gt;=AsOf),"Unavailable",IF($T222&lt;&gt;"",$T222,IF(VALUE(LEFT($D222,1))&gt;=3,"Live","Onboarding"))))))</f>
        <v/>
      </c>
      <c r="D222" s="15" t="str">
        <f aca="false">IF($J222="","",IF($S222&lt;&gt;"","5. Veteran",IF($R222&lt;&gt;"",IF($K222&gt;=DayVetReview,"4. Veteran review due","3. Newcomer"),IF($O222&lt;&gt;"","2. Shadowing","1. Training"))))</f>
        <v/>
      </c>
      <c r="E222" s="15" t="str">
        <f aca="false">IF(OR($J222="",$C222="Left",$C222="Leaving"),"",IF(AND($O222="",$K222&gt;DayAbandon),"Gate: training not done by day "&amp;DayAbandon,IF(AND($N222="",$K222&gt;DayTools),"Behind: tools not set up (day "&amp;DayTools&amp;")",IF(AND($O222="",$K222&gt;DayTraining),"Behind: training (day "&amp;DayTraining&amp;")",IF(AND($Q222="",$K222&gt;DayShadowing),"Behind: shadowing (day "&amp;DayShadowing&amp;")",IF(AND($R222="",$K222&gt;DayLive),"Behind: not live yet (day "&amp;DayLive&amp;")",IF(AND(LEFT($D222,1)="3",IF($W222="",TRUE(),AsOf-$W222&gt;NewcomerGap)),"Newcomer: no 1:1 in "&amp;NewcomerGap&amp;"+ days","")))))))</f>
        <v/>
      </c>
      <c r="F222" s="14"/>
      <c r="G222" s="14"/>
      <c r="H222" s="14"/>
      <c r="I222" s="14"/>
      <c r="J222" s="16"/>
      <c r="K222" s="15" t="str">
        <f aca="false">IF($J222="","",IF($V222&lt;&gt;"",MIN($V222,AsOf),AsOf)-$J222)</f>
        <v/>
      </c>
      <c r="L222" s="14"/>
      <c r="M222" s="14"/>
      <c r="N222" s="16"/>
      <c r="O222" s="16"/>
      <c r="P222" s="17"/>
      <c r="Q222" s="16"/>
      <c r="R222" s="16"/>
      <c r="S222" s="16"/>
      <c r="T222" s="14"/>
      <c r="U222" s="16"/>
      <c r="V222" s="18" t="str">
        <f aca="false">IF($A222="","",IFERROR(IF(INDEX(Leavers!$E$2:$E$301,MATCH($A222,Leavers!$A$2:$A$301,0))="","",INDEX(Leavers!$E$2:$E$301,MATCH($A222,Leavers!$A$2:$A$301,0))),""))</f>
        <v/>
      </c>
      <c r="W222" s="18" t="str">
        <f aca="false">IF($A222="","",IF(COUNTIF('Conversation log'!$B$2:$B$1001,$A222)=0,"",_xlfn.MAXIFS('Conversation log'!$A$2:$A$1001,'Conversation log'!$B$2:$B$1001,$A222)))</f>
        <v/>
      </c>
      <c r="X222" s="14"/>
    </row>
    <row r="223" customFormat="false" ht="15" hidden="false" customHeight="false" outlineLevel="0" collapsed="false">
      <c r="A223" s="14"/>
      <c r="B223" s="14"/>
      <c r="C223" s="15" t="str">
        <f aca="false">IF($J223="","",IF(AND($V223&lt;&gt;"",$V223&lt;AsOf),"Left",IF($V223&lt;&gt;"","Leaving",IF(AND($U223&lt;&gt;"",$U223&gt;=AsOf),"Unavailable",IF($T223&lt;&gt;"",$T223,IF(VALUE(LEFT($D223,1))&gt;=3,"Live","Onboarding"))))))</f>
        <v/>
      </c>
      <c r="D223" s="15" t="str">
        <f aca="false">IF($J223="","",IF($S223&lt;&gt;"","5. Veteran",IF($R223&lt;&gt;"",IF($K223&gt;=DayVetReview,"4. Veteran review due","3. Newcomer"),IF($O223&lt;&gt;"","2. Shadowing","1. Training"))))</f>
        <v/>
      </c>
      <c r="E223" s="15" t="str">
        <f aca="false">IF(OR($J223="",$C223="Left",$C223="Leaving"),"",IF(AND($O223="",$K223&gt;DayAbandon),"Gate: training not done by day "&amp;DayAbandon,IF(AND($N223="",$K223&gt;DayTools),"Behind: tools not set up (day "&amp;DayTools&amp;")",IF(AND($O223="",$K223&gt;DayTraining),"Behind: training (day "&amp;DayTraining&amp;")",IF(AND($Q223="",$K223&gt;DayShadowing),"Behind: shadowing (day "&amp;DayShadowing&amp;")",IF(AND($R223="",$K223&gt;DayLive),"Behind: not live yet (day "&amp;DayLive&amp;")",IF(AND(LEFT($D223,1)="3",IF($W223="",TRUE(),AsOf-$W223&gt;NewcomerGap)),"Newcomer: no 1:1 in "&amp;NewcomerGap&amp;"+ days","")))))))</f>
        <v/>
      </c>
      <c r="F223" s="14"/>
      <c r="G223" s="14"/>
      <c r="H223" s="14"/>
      <c r="I223" s="14"/>
      <c r="J223" s="16"/>
      <c r="K223" s="15" t="str">
        <f aca="false">IF($J223="","",IF($V223&lt;&gt;"",MIN($V223,AsOf),AsOf)-$J223)</f>
        <v/>
      </c>
      <c r="L223" s="14"/>
      <c r="M223" s="14"/>
      <c r="N223" s="16"/>
      <c r="O223" s="16"/>
      <c r="P223" s="17"/>
      <c r="Q223" s="16"/>
      <c r="R223" s="16"/>
      <c r="S223" s="16"/>
      <c r="T223" s="14"/>
      <c r="U223" s="16"/>
      <c r="V223" s="18" t="str">
        <f aca="false">IF($A223="","",IFERROR(IF(INDEX(Leavers!$E$2:$E$301,MATCH($A223,Leavers!$A$2:$A$301,0))="","",INDEX(Leavers!$E$2:$E$301,MATCH($A223,Leavers!$A$2:$A$301,0))),""))</f>
        <v/>
      </c>
      <c r="W223" s="18" t="str">
        <f aca="false">IF($A223="","",IF(COUNTIF('Conversation log'!$B$2:$B$1001,$A223)=0,"",_xlfn.MAXIFS('Conversation log'!$A$2:$A$1001,'Conversation log'!$B$2:$B$1001,$A223)))</f>
        <v/>
      </c>
      <c r="X223" s="14"/>
    </row>
    <row r="224" customFormat="false" ht="15" hidden="false" customHeight="false" outlineLevel="0" collapsed="false">
      <c r="A224" s="14"/>
      <c r="B224" s="14"/>
      <c r="C224" s="15" t="str">
        <f aca="false">IF($J224="","",IF(AND($V224&lt;&gt;"",$V224&lt;AsOf),"Left",IF($V224&lt;&gt;"","Leaving",IF(AND($U224&lt;&gt;"",$U224&gt;=AsOf),"Unavailable",IF($T224&lt;&gt;"",$T224,IF(VALUE(LEFT($D224,1))&gt;=3,"Live","Onboarding"))))))</f>
        <v/>
      </c>
      <c r="D224" s="15" t="str">
        <f aca="false">IF($J224="","",IF($S224&lt;&gt;"","5. Veteran",IF($R224&lt;&gt;"",IF($K224&gt;=DayVetReview,"4. Veteran review due","3. Newcomer"),IF($O224&lt;&gt;"","2. Shadowing","1. Training"))))</f>
        <v/>
      </c>
      <c r="E224" s="15" t="str">
        <f aca="false">IF(OR($J224="",$C224="Left",$C224="Leaving"),"",IF(AND($O224="",$K224&gt;DayAbandon),"Gate: training not done by day "&amp;DayAbandon,IF(AND($N224="",$K224&gt;DayTools),"Behind: tools not set up (day "&amp;DayTools&amp;")",IF(AND($O224="",$K224&gt;DayTraining),"Behind: training (day "&amp;DayTraining&amp;")",IF(AND($Q224="",$K224&gt;DayShadowing),"Behind: shadowing (day "&amp;DayShadowing&amp;")",IF(AND($R224="",$K224&gt;DayLive),"Behind: not live yet (day "&amp;DayLive&amp;")",IF(AND(LEFT($D224,1)="3",IF($W224="",TRUE(),AsOf-$W224&gt;NewcomerGap)),"Newcomer: no 1:1 in "&amp;NewcomerGap&amp;"+ days","")))))))</f>
        <v/>
      </c>
      <c r="F224" s="14"/>
      <c r="G224" s="14"/>
      <c r="H224" s="14"/>
      <c r="I224" s="14"/>
      <c r="J224" s="16"/>
      <c r="K224" s="15" t="str">
        <f aca="false">IF($J224="","",IF($V224&lt;&gt;"",MIN($V224,AsOf),AsOf)-$J224)</f>
        <v/>
      </c>
      <c r="L224" s="14"/>
      <c r="M224" s="14"/>
      <c r="N224" s="16"/>
      <c r="O224" s="16"/>
      <c r="P224" s="17"/>
      <c r="Q224" s="16"/>
      <c r="R224" s="16"/>
      <c r="S224" s="16"/>
      <c r="T224" s="14"/>
      <c r="U224" s="16"/>
      <c r="V224" s="18" t="str">
        <f aca="false">IF($A224="","",IFERROR(IF(INDEX(Leavers!$E$2:$E$301,MATCH($A224,Leavers!$A$2:$A$301,0))="","",INDEX(Leavers!$E$2:$E$301,MATCH($A224,Leavers!$A$2:$A$301,0))),""))</f>
        <v/>
      </c>
      <c r="W224" s="18" t="str">
        <f aca="false">IF($A224="","",IF(COUNTIF('Conversation log'!$B$2:$B$1001,$A224)=0,"",_xlfn.MAXIFS('Conversation log'!$A$2:$A$1001,'Conversation log'!$B$2:$B$1001,$A224)))</f>
        <v/>
      </c>
      <c r="X224" s="14"/>
    </row>
    <row r="225" customFormat="false" ht="15" hidden="false" customHeight="false" outlineLevel="0" collapsed="false">
      <c r="A225" s="14"/>
      <c r="B225" s="14"/>
      <c r="C225" s="15" t="str">
        <f aca="false">IF($J225="","",IF(AND($V225&lt;&gt;"",$V225&lt;AsOf),"Left",IF($V225&lt;&gt;"","Leaving",IF(AND($U225&lt;&gt;"",$U225&gt;=AsOf),"Unavailable",IF($T225&lt;&gt;"",$T225,IF(VALUE(LEFT($D225,1))&gt;=3,"Live","Onboarding"))))))</f>
        <v/>
      </c>
      <c r="D225" s="15" t="str">
        <f aca="false">IF($J225="","",IF($S225&lt;&gt;"","5. Veteran",IF($R225&lt;&gt;"",IF($K225&gt;=DayVetReview,"4. Veteran review due","3. Newcomer"),IF($O225&lt;&gt;"","2. Shadowing","1. Training"))))</f>
        <v/>
      </c>
      <c r="E225" s="15" t="str">
        <f aca="false">IF(OR($J225="",$C225="Left",$C225="Leaving"),"",IF(AND($O225="",$K225&gt;DayAbandon),"Gate: training not done by day "&amp;DayAbandon,IF(AND($N225="",$K225&gt;DayTools),"Behind: tools not set up (day "&amp;DayTools&amp;")",IF(AND($O225="",$K225&gt;DayTraining),"Behind: training (day "&amp;DayTraining&amp;")",IF(AND($Q225="",$K225&gt;DayShadowing),"Behind: shadowing (day "&amp;DayShadowing&amp;")",IF(AND($R225="",$K225&gt;DayLive),"Behind: not live yet (day "&amp;DayLive&amp;")",IF(AND(LEFT($D225,1)="3",IF($W225="",TRUE(),AsOf-$W225&gt;NewcomerGap)),"Newcomer: no 1:1 in "&amp;NewcomerGap&amp;"+ days","")))))))</f>
        <v/>
      </c>
      <c r="F225" s="14"/>
      <c r="G225" s="14"/>
      <c r="H225" s="14"/>
      <c r="I225" s="14"/>
      <c r="J225" s="16"/>
      <c r="K225" s="15" t="str">
        <f aca="false">IF($J225="","",IF($V225&lt;&gt;"",MIN($V225,AsOf),AsOf)-$J225)</f>
        <v/>
      </c>
      <c r="L225" s="14"/>
      <c r="M225" s="14"/>
      <c r="N225" s="16"/>
      <c r="O225" s="16"/>
      <c r="P225" s="17"/>
      <c r="Q225" s="16"/>
      <c r="R225" s="16"/>
      <c r="S225" s="16"/>
      <c r="T225" s="14"/>
      <c r="U225" s="16"/>
      <c r="V225" s="18" t="str">
        <f aca="false">IF($A225="","",IFERROR(IF(INDEX(Leavers!$E$2:$E$301,MATCH($A225,Leavers!$A$2:$A$301,0))="","",INDEX(Leavers!$E$2:$E$301,MATCH($A225,Leavers!$A$2:$A$301,0))),""))</f>
        <v/>
      </c>
      <c r="W225" s="18" t="str">
        <f aca="false">IF($A225="","",IF(COUNTIF('Conversation log'!$B$2:$B$1001,$A225)=0,"",_xlfn.MAXIFS('Conversation log'!$A$2:$A$1001,'Conversation log'!$B$2:$B$1001,$A225)))</f>
        <v/>
      </c>
      <c r="X225" s="14"/>
    </row>
    <row r="226" customFormat="false" ht="15" hidden="false" customHeight="false" outlineLevel="0" collapsed="false">
      <c r="A226" s="14"/>
      <c r="B226" s="14"/>
      <c r="C226" s="15" t="str">
        <f aca="false">IF($J226="","",IF(AND($V226&lt;&gt;"",$V226&lt;AsOf),"Left",IF($V226&lt;&gt;"","Leaving",IF(AND($U226&lt;&gt;"",$U226&gt;=AsOf),"Unavailable",IF($T226&lt;&gt;"",$T226,IF(VALUE(LEFT($D226,1))&gt;=3,"Live","Onboarding"))))))</f>
        <v/>
      </c>
      <c r="D226" s="15" t="str">
        <f aca="false">IF($J226="","",IF($S226&lt;&gt;"","5. Veteran",IF($R226&lt;&gt;"",IF($K226&gt;=DayVetReview,"4. Veteran review due","3. Newcomer"),IF($O226&lt;&gt;"","2. Shadowing","1. Training"))))</f>
        <v/>
      </c>
      <c r="E226" s="15" t="str">
        <f aca="false">IF(OR($J226="",$C226="Left",$C226="Leaving"),"",IF(AND($O226="",$K226&gt;DayAbandon),"Gate: training not done by day "&amp;DayAbandon,IF(AND($N226="",$K226&gt;DayTools),"Behind: tools not set up (day "&amp;DayTools&amp;")",IF(AND($O226="",$K226&gt;DayTraining),"Behind: training (day "&amp;DayTraining&amp;")",IF(AND($Q226="",$K226&gt;DayShadowing),"Behind: shadowing (day "&amp;DayShadowing&amp;")",IF(AND($R226="",$K226&gt;DayLive),"Behind: not live yet (day "&amp;DayLive&amp;")",IF(AND(LEFT($D226,1)="3",IF($W226="",TRUE(),AsOf-$W226&gt;NewcomerGap)),"Newcomer: no 1:1 in "&amp;NewcomerGap&amp;"+ days","")))))))</f>
        <v/>
      </c>
      <c r="F226" s="14"/>
      <c r="G226" s="14"/>
      <c r="H226" s="14"/>
      <c r="I226" s="14"/>
      <c r="J226" s="16"/>
      <c r="K226" s="15" t="str">
        <f aca="false">IF($J226="","",IF($V226&lt;&gt;"",MIN($V226,AsOf),AsOf)-$J226)</f>
        <v/>
      </c>
      <c r="L226" s="14"/>
      <c r="M226" s="14"/>
      <c r="N226" s="16"/>
      <c r="O226" s="16"/>
      <c r="P226" s="17"/>
      <c r="Q226" s="16"/>
      <c r="R226" s="16"/>
      <c r="S226" s="16"/>
      <c r="T226" s="14"/>
      <c r="U226" s="16"/>
      <c r="V226" s="18" t="str">
        <f aca="false">IF($A226="","",IFERROR(IF(INDEX(Leavers!$E$2:$E$301,MATCH($A226,Leavers!$A$2:$A$301,0))="","",INDEX(Leavers!$E$2:$E$301,MATCH($A226,Leavers!$A$2:$A$301,0))),""))</f>
        <v/>
      </c>
      <c r="W226" s="18" t="str">
        <f aca="false">IF($A226="","",IF(COUNTIF('Conversation log'!$B$2:$B$1001,$A226)=0,"",_xlfn.MAXIFS('Conversation log'!$A$2:$A$1001,'Conversation log'!$B$2:$B$1001,$A226)))</f>
        <v/>
      </c>
      <c r="X226" s="14"/>
    </row>
    <row r="227" customFormat="false" ht="15" hidden="false" customHeight="false" outlineLevel="0" collapsed="false">
      <c r="A227" s="14"/>
      <c r="B227" s="14"/>
      <c r="C227" s="15" t="str">
        <f aca="false">IF($J227="","",IF(AND($V227&lt;&gt;"",$V227&lt;AsOf),"Left",IF($V227&lt;&gt;"","Leaving",IF(AND($U227&lt;&gt;"",$U227&gt;=AsOf),"Unavailable",IF($T227&lt;&gt;"",$T227,IF(VALUE(LEFT($D227,1))&gt;=3,"Live","Onboarding"))))))</f>
        <v/>
      </c>
      <c r="D227" s="15" t="str">
        <f aca="false">IF($J227="","",IF($S227&lt;&gt;"","5. Veteran",IF($R227&lt;&gt;"",IF($K227&gt;=DayVetReview,"4. Veteran review due","3. Newcomer"),IF($O227&lt;&gt;"","2. Shadowing","1. Training"))))</f>
        <v/>
      </c>
      <c r="E227" s="15" t="str">
        <f aca="false">IF(OR($J227="",$C227="Left",$C227="Leaving"),"",IF(AND($O227="",$K227&gt;DayAbandon),"Gate: training not done by day "&amp;DayAbandon,IF(AND($N227="",$K227&gt;DayTools),"Behind: tools not set up (day "&amp;DayTools&amp;")",IF(AND($O227="",$K227&gt;DayTraining),"Behind: training (day "&amp;DayTraining&amp;")",IF(AND($Q227="",$K227&gt;DayShadowing),"Behind: shadowing (day "&amp;DayShadowing&amp;")",IF(AND($R227="",$K227&gt;DayLive),"Behind: not live yet (day "&amp;DayLive&amp;")",IF(AND(LEFT($D227,1)="3",IF($W227="",TRUE(),AsOf-$W227&gt;NewcomerGap)),"Newcomer: no 1:1 in "&amp;NewcomerGap&amp;"+ days","")))))))</f>
        <v/>
      </c>
      <c r="F227" s="14"/>
      <c r="G227" s="14"/>
      <c r="H227" s="14"/>
      <c r="I227" s="14"/>
      <c r="J227" s="16"/>
      <c r="K227" s="15" t="str">
        <f aca="false">IF($J227="","",IF($V227&lt;&gt;"",MIN($V227,AsOf),AsOf)-$J227)</f>
        <v/>
      </c>
      <c r="L227" s="14"/>
      <c r="M227" s="14"/>
      <c r="N227" s="16"/>
      <c r="O227" s="16"/>
      <c r="P227" s="17"/>
      <c r="Q227" s="16"/>
      <c r="R227" s="16"/>
      <c r="S227" s="16"/>
      <c r="T227" s="14"/>
      <c r="U227" s="16"/>
      <c r="V227" s="18" t="str">
        <f aca="false">IF($A227="","",IFERROR(IF(INDEX(Leavers!$E$2:$E$301,MATCH($A227,Leavers!$A$2:$A$301,0))="","",INDEX(Leavers!$E$2:$E$301,MATCH($A227,Leavers!$A$2:$A$301,0))),""))</f>
        <v/>
      </c>
      <c r="W227" s="18" t="str">
        <f aca="false">IF($A227="","",IF(COUNTIF('Conversation log'!$B$2:$B$1001,$A227)=0,"",_xlfn.MAXIFS('Conversation log'!$A$2:$A$1001,'Conversation log'!$B$2:$B$1001,$A227)))</f>
        <v/>
      </c>
      <c r="X227" s="14"/>
    </row>
    <row r="228" customFormat="false" ht="15" hidden="false" customHeight="false" outlineLevel="0" collapsed="false">
      <c r="A228" s="14"/>
      <c r="B228" s="14"/>
      <c r="C228" s="15" t="str">
        <f aca="false">IF($J228="","",IF(AND($V228&lt;&gt;"",$V228&lt;AsOf),"Left",IF($V228&lt;&gt;"","Leaving",IF(AND($U228&lt;&gt;"",$U228&gt;=AsOf),"Unavailable",IF($T228&lt;&gt;"",$T228,IF(VALUE(LEFT($D228,1))&gt;=3,"Live","Onboarding"))))))</f>
        <v/>
      </c>
      <c r="D228" s="15" t="str">
        <f aca="false">IF($J228="","",IF($S228&lt;&gt;"","5. Veteran",IF($R228&lt;&gt;"",IF($K228&gt;=DayVetReview,"4. Veteran review due","3. Newcomer"),IF($O228&lt;&gt;"","2. Shadowing","1. Training"))))</f>
        <v/>
      </c>
      <c r="E228" s="15" t="str">
        <f aca="false">IF(OR($J228="",$C228="Left",$C228="Leaving"),"",IF(AND($O228="",$K228&gt;DayAbandon),"Gate: training not done by day "&amp;DayAbandon,IF(AND($N228="",$K228&gt;DayTools),"Behind: tools not set up (day "&amp;DayTools&amp;")",IF(AND($O228="",$K228&gt;DayTraining),"Behind: training (day "&amp;DayTraining&amp;")",IF(AND($Q228="",$K228&gt;DayShadowing),"Behind: shadowing (day "&amp;DayShadowing&amp;")",IF(AND($R228="",$K228&gt;DayLive),"Behind: not live yet (day "&amp;DayLive&amp;")",IF(AND(LEFT($D228,1)="3",IF($W228="",TRUE(),AsOf-$W228&gt;NewcomerGap)),"Newcomer: no 1:1 in "&amp;NewcomerGap&amp;"+ days","")))))))</f>
        <v/>
      </c>
      <c r="F228" s="14"/>
      <c r="G228" s="14"/>
      <c r="H228" s="14"/>
      <c r="I228" s="14"/>
      <c r="J228" s="16"/>
      <c r="K228" s="15" t="str">
        <f aca="false">IF($J228="","",IF($V228&lt;&gt;"",MIN($V228,AsOf),AsOf)-$J228)</f>
        <v/>
      </c>
      <c r="L228" s="14"/>
      <c r="M228" s="14"/>
      <c r="N228" s="16"/>
      <c r="O228" s="16"/>
      <c r="P228" s="17"/>
      <c r="Q228" s="16"/>
      <c r="R228" s="16"/>
      <c r="S228" s="16"/>
      <c r="T228" s="14"/>
      <c r="U228" s="16"/>
      <c r="V228" s="18" t="str">
        <f aca="false">IF($A228="","",IFERROR(IF(INDEX(Leavers!$E$2:$E$301,MATCH($A228,Leavers!$A$2:$A$301,0))="","",INDEX(Leavers!$E$2:$E$301,MATCH($A228,Leavers!$A$2:$A$301,0))),""))</f>
        <v/>
      </c>
      <c r="W228" s="18" t="str">
        <f aca="false">IF($A228="","",IF(COUNTIF('Conversation log'!$B$2:$B$1001,$A228)=0,"",_xlfn.MAXIFS('Conversation log'!$A$2:$A$1001,'Conversation log'!$B$2:$B$1001,$A228)))</f>
        <v/>
      </c>
      <c r="X228" s="14"/>
    </row>
    <row r="229" customFormat="false" ht="15" hidden="false" customHeight="false" outlineLevel="0" collapsed="false">
      <c r="A229" s="14"/>
      <c r="B229" s="14"/>
      <c r="C229" s="15" t="str">
        <f aca="false">IF($J229="","",IF(AND($V229&lt;&gt;"",$V229&lt;AsOf),"Left",IF($V229&lt;&gt;"","Leaving",IF(AND($U229&lt;&gt;"",$U229&gt;=AsOf),"Unavailable",IF($T229&lt;&gt;"",$T229,IF(VALUE(LEFT($D229,1))&gt;=3,"Live","Onboarding"))))))</f>
        <v/>
      </c>
      <c r="D229" s="15" t="str">
        <f aca="false">IF($J229="","",IF($S229&lt;&gt;"","5. Veteran",IF($R229&lt;&gt;"",IF($K229&gt;=DayVetReview,"4. Veteran review due","3. Newcomer"),IF($O229&lt;&gt;"","2. Shadowing","1. Training"))))</f>
        <v/>
      </c>
      <c r="E229" s="15" t="str">
        <f aca="false">IF(OR($J229="",$C229="Left",$C229="Leaving"),"",IF(AND($O229="",$K229&gt;DayAbandon),"Gate: training not done by day "&amp;DayAbandon,IF(AND($N229="",$K229&gt;DayTools),"Behind: tools not set up (day "&amp;DayTools&amp;")",IF(AND($O229="",$K229&gt;DayTraining),"Behind: training (day "&amp;DayTraining&amp;")",IF(AND($Q229="",$K229&gt;DayShadowing),"Behind: shadowing (day "&amp;DayShadowing&amp;")",IF(AND($R229="",$K229&gt;DayLive),"Behind: not live yet (day "&amp;DayLive&amp;")",IF(AND(LEFT($D229,1)="3",IF($W229="",TRUE(),AsOf-$W229&gt;NewcomerGap)),"Newcomer: no 1:1 in "&amp;NewcomerGap&amp;"+ days","")))))))</f>
        <v/>
      </c>
      <c r="F229" s="14"/>
      <c r="G229" s="14"/>
      <c r="H229" s="14"/>
      <c r="I229" s="14"/>
      <c r="J229" s="16"/>
      <c r="K229" s="15" t="str">
        <f aca="false">IF($J229="","",IF($V229&lt;&gt;"",MIN($V229,AsOf),AsOf)-$J229)</f>
        <v/>
      </c>
      <c r="L229" s="14"/>
      <c r="M229" s="14"/>
      <c r="N229" s="16"/>
      <c r="O229" s="16"/>
      <c r="P229" s="17"/>
      <c r="Q229" s="16"/>
      <c r="R229" s="16"/>
      <c r="S229" s="16"/>
      <c r="T229" s="14"/>
      <c r="U229" s="16"/>
      <c r="V229" s="18" t="str">
        <f aca="false">IF($A229="","",IFERROR(IF(INDEX(Leavers!$E$2:$E$301,MATCH($A229,Leavers!$A$2:$A$301,0))="","",INDEX(Leavers!$E$2:$E$301,MATCH($A229,Leavers!$A$2:$A$301,0))),""))</f>
        <v/>
      </c>
      <c r="W229" s="18" t="str">
        <f aca="false">IF($A229="","",IF(COUNTIF('Conversation log'!$B$2:$B$1001,$A229)=0,"",_xlfn.MAXIFS('Conversation log'!$A$2:$A$1001,'Conversation log'!$B$2:$B$1001,$A229)))</f>
        <v/>
      </c>
      <c r="X229" s="14"/>
    </row>
    <row r="230" customFormat="false" ht="15" hidden="false" customHeight="false" outlineLevel="0" collapsed="false">
      <c r="A230" s="14"/>
      <c r="B230" s="14"/>
      <c r="C230" s="15" t="str">
        <f aca="false">IF($J230="","",IF(AND($V230&lt;&gt;"",$V230&lt;AsOf),"Left",IF($V230&lt;&gt;"","Leaving",IF(AND($U230&lt;&gt;"",$U230&gt;=AsOf),"Unavailable",IF($T230&lt;&gt;"",$T230,IF(VALUE(LEFT($D230,1))&gt;=3,"Live","Onboarding"))))))</f>
        <v/>
      </c>
      <c r="D230" s="15" t="str">
        <f aca="false">IF($J230="","",IF($S230&lt;&gt;"","5. Veteran",IF($R230&lt;&gt;"",IF($K230&gt;=DayVetReview,"4. Veteran review due","3. Newcomer"),IF($O230&lt;&gt;"","2. Shadowing","1. Training"))))</f>
        <v/>
      </c>
      <c r="E230" s="15" t="str">
        <f aca="false">IF(OR($J230="",$C230="Left",$C230="Leaving"),"",IF(AND($O230="",$K230&gt;DayAbandon),"Gate: training not done by day "&amp;DayAbandon,IF(AND($N230="",$K230&gt;DayTools),"Behind: tools not set up (day "&amp;DayTools&amp;")",IF(AND($O230="",$K230&gt;DayTraining),"Behind: training (day "&amp;DayTraining&amp;")",IF(AND($Q230="",$K230&gt;DayShadowing),"Behind: shadowing (day "&amp;DayShadowing&amp;")",IF(AND($R230="",$K230&gt;DayLive),"Behind: not live yet (day "&amp;DayLive&amp;")",IF(AND(LEFT($D230,1)="3",IF($W230="",TRUE(),AsOf-$W230&gt;NewcomerGap)),"Newcomer: no 1:1 in "&amp;NewcomerGap&amp;"+ days","")))))))</f>
        <v/>
      </c>
      <c r="F230" s="14"/>
      <c r="G230" s="14"/>
      <c r="H230" s="14"/>
      <c r="I230" s="14"/>
      <c r="J230" s="16"/>
      <c r="K230" s="15" t="str">
        <f aca="false">IF($J230="","",IF($V230&lt;&gt;"",MIN($V230,AsOf),AsOf)-$J230)</f>
        <v/>
      </c>
      <c r="L230" s="14"/>
      <c r="M230" s="14"/>
      <c r="N230" s="16"/>
      <c r="O230" s="16"/>
      <c r="P230" s="17"/>
      <c r="Q230" s="16"/>
      <c r="R230" s="16"/>
      <c r="S230" s="16"/>
      <c r="T230" s="14"/>
      <c r="U230" s="16"/>
      <c r="V230" s="18" t="str">
        <f aca="false">IF($A230="","",IFERROR(IF(INDEX(Leavers!$E$2:$E$301,MATCH($A230,Leavers!$A$2:$A$301,0))="","",INDEX(Leavers!$E$2:$E$301,MATCH($A230,Leavers!$A$2:$A$301,0))),""))</f>
        <v/>
      </c>
      <c r="W230" s="18" t="str">
        <f aca="false">IF($A230="","",IF(COUNTIF('Conversation log'!$B$2:$B$1001,$A230)=0,"",_xlfn.MAXIFS('Conversation log'!$A$2:$A$1001,'Conversation log'!$B$2:$B$1001,$A230)))</f>
        <v/>
      </c>
      <c r="X230" s="14"/>
    </row>
    <row r="231" customFormat="false" ht="15" hidden="false" customHeight="false" outlineLevel="0" collapsed="false">
      <c r="A231" s="14"/>
      <c r="B231" s="14"/>
      <c r="C231" s="15" t="str">
        <f aca="false">IF($J231="","",IF(AND($V231&lt;&gt;"",$V231&lt;AsOf),"Left",IF($V231&lt;&gt;"","Leaving",IF(AND($U231&lt;&gt;"",$U231&gt;=AsOf),"Unavailable",IF($T231&lt;&gt;"",$T231,IF(VALUE(LEFT($D231,1))&gt;=3,"Live","Onboarding"))))))</f>
        <v/>
      </c>
      <c r="D231" s="15" t="str">
        <f aca="false">IF($J231="","",IF($S231&lt;&gt;"","5. Veteran",IF($R231&lt;&gt;"",IF($K231&gt;=DayVetReview,"4. Veteran review due","3. Newcomer"),IF($O231&lt;&gt;"","2. Shadowing","1. Training"))))</f>
        <v/>
      </c>
      <c r="E231" s="15" t="str">
        <f aca="false">IF(OR($J231="",$C231="Left",$C231="Leaving"),"",IF(AND($O231="",$K231&gt;DayAbandon),"Gate: training not done by day "&amp;DayAbandon,IF(AND($N231="",$K231&gt;DayTools),"Behind: tools not set up (day "&amp;DayTools&amp;")",IF(AND($O231="",$K231&gt;DayTraining),"Behind: training (day "&amp;DayTraining&amp;")",IF(AND($Q231="",$K231&gt;DayShadowing),"Behind: shadowing (day "&amp;DayShadowing&amp;")",IF(AND($R231="",$K231&gt;DayLive),"Behind: not live yet (day "&amp;DayLive&amp;")",IF(AND(LEFT($D231,1)="3",IF($W231="",TRUE(),AsOf-$W231&gt;NewcomerGap)),"Newcomer: no 1:1 in "&amp;NewcomerGap&amp;"+ days","")))))))</f>
        <v/>
      </c>
      <c r="F231" s="14"/>
      <c r="G231" s="14"/>
      <c r="H231" s="14"/>
      <c r="I231" s="14"/>
      <c r="J231" s="16"/>
      <c r="K231" s="15" t="str">
        <f aca="false">IF($J231="","",IF($V231&lt;&gt;"",MIN($V231,AsOf),AsOf)-$J231)</f>
        <v/>
      </c>
      <c r="L231" s="14"/>
      <c r="M231" s="14"/>
      <c r="N231" s="16"/>
      <c r="O231" s="16"/>
      <c r="P231" s="17"/>
      <c r="Q231" s="16"/>
      <c r="R231" s="16"/>
      <c r="S231" s="16"/>
      <c r="T231" s="14"/>
      <c r="U231" s="16"/>
      <c r="V231" s="18" t="str">
        <f aca="false">IF($A231="","",IFERROR(IF(INDEX(Leavers!$E$2:$E$301,MATCH($A231,Leavers!$A$2:$A$301,0))="","",INDEX(Leavers!$E$2:$E$301,MATCH($A231,Leavers!$A$2:$A$301,0))),""))</f>
        <v/>
      </c>
      <c r="W231" s="18" t="str">
        <f aca="false">IF($A231="","",IF(COUNTIF('Conversation log'!$B$2:$B$1001,$A231)=0,"",_xlfn.MAXIFS('Conversation log'!$A$2:$A$1001,'Conversation log'!$B$2:$B$1001,$A231)))</f>
        <v/>
      </c>
      <c r="X231" s="14"/>
    </row>
    <row r="232" customFormat="false" ht="15" hidden="false" customHeight="false" outlineLevel="0" collapsed="false">
      <c r="A232" s="14"/>
      <c r="B232" s="14"/>
      <c r="C232" s="15" t="str">
        <f aca="false">IF($J232="","",IF(AND($V232&lt;&gt;"",$V232&lt;AsOf),"Left",IF($V232&lt;&gt;"","Leaving",IF(AND($U232&lt;&gt;"",$U232&gt;=AsOf),"Unavailable",IF($T232&lt;&gt;"",$T232,IF(VALUE(LEFT($D232,1))&gt;=3,"Live","Onboarding"))))))</f>
        <v/>
      </c>
      <c r="D232" s="15" t="str">
        <f aca="false">IF($J232="","",IF($S232&lt;&gt;"","5. Veteran",IF($R232&lt;&gt;"",IF($K232&gt;=DayVetReview,"4. Veteran review due","3. Newcomer"),IF($O232&lt;&gt;"","2. Shadowing","1. Training"))))</f>
        <v/>
      </c>
      <c r="E232" s="15" t="str">
        <f aca="false">IF(OR($J232="",$C232="Left",$C232="Leaving"),"",IF(AND($O232="",$K232&gt;DayAbandon),"Gate: training not done by day "&amp;DayAbandon,IF(AND($N232="",$K232&gt;DayTools),"Behind: tools not set up (day "&amp;DayTools&amp;")",IF(AND($O232="",$K232&gt;DayTraining),"Behind: training (day "&amp;DayTraining&amp;")",IF(AND($Q232="",$K232&gt;DayShadowing),"Behind: shadowing (day "&amp;DayShadowing&amp;")",IF(AND($R232="",$K232&gt;DayLive),"Behind: not live yet (day "&amp;DayLive&amp;")",IF(AND(LEFT($D232,1)="3",IF($W232="",TRUE(),AsOf-$W232&gt;NewcomerGap)),"Newcomer: no 1:1 in "&amp;NewcomerGap&amp;"+ days","")))))))</f>
        <v/>
      </c>
      <c r="F232" s="14"/>
      <c r="G232" s="14"/>
      <c r="H232" s="14"/>
      <c r="I232" s="14"/>
      <c r="J232" s="16"/>
      <c r="K232" s="15" t="str">
        <f aca="false">IF($J232="","",IF($V232&lt;&gt;"",MIN($V232,AsOf),AsOf)-$J232)</f>
        <v/>
      </c>
      <c r="L232" s="14"/>
      <c r="M232" s="14"/>
      <c r="N232" s="16"/>
      <c r="O232" s="16"/>
      <c r="P232" s="17"/>
      <c r="Q232" s="16"/>
      <c r="R232" s="16"/>
      <c r="S232" s="16"/>
      <c r="T232" s="14"/>
      <c r="U232" s="16"/>
      <c r="V232" s="18" t="str">
        <f aca="false">IF($A232="","",IFERROR(IF(INDEX(Leavers!$E$2:$E$301,MATCH($A232,Leavers!$A$2:$A$301,0))="","",INDEX(Leavers!$E$2:$E$301,MATCH($A232,Leavers!$A$2:$A$301,0))),""))</f>
        <v/>
      </c>
      <c r="W232" s="18" t="str">
        <f aca="false">IF($A232="","",IF(COUNTIF('Conversation log'!$B$2:$B$1001,$A232)=0,"",_xlfn.MAXIFS('Conversation log'!$A$2:$A$1001,'Conversation log'!$B$2:$B$1001,$A232)))</f>
        <v/>
      </c>
      <c r="X232" s="14"/>
    </row>
    <row r="233" customFormat="false" ht="15" hidden="false" customHeight="false" outlineLevel="0" collapsed="false">
      <c r="A233" s="14"/>
      <c r="B233" s="14"/>
      <c r="C233" s="15" t="str">
        <f aca="false">IF($J233="","",IF(AND($V233&lt;&gt;"",$V233&lt;AsOf),"Left",IF($V233&lt;&gt;"","Leaving",IF(AND($U233&lt;&gt;"",$U233&gt;=AsOf),"Unavailable",IF($T233&lt;&gt;"",$T233,IF(VALUE(LEFT($D233,1))&gt;=3,"Live","Onboarding"))))))</f>
        <v/>
      </c>
      <c r="D233" s="15" t="str">
        <f aca="false">IF($J233="","",IF($S233&lt;&gt;"","5. Veteran",IF($R233&lt;&gt;"",IF($K233&gt;=DayVetReview,"4. Veteran review due","3. Newcomer"),IF($O233&lt;&gt;"","2. Shadowing","1. Training"))))</f>
        <v/>
      </c>
      <c r="E233" s="15" t="str">
        <f aca="false">IF(OR($J233="",$C233="Left",$C233="Leaving"),"",IF(AND($O233="",$K233&gt;DayAbandon),"Gate: training not done by day "&amp;DayAbandon,IF(AND($N233="",$K233&gt;DayTools),"Behind: tools not set up (day "&amp;DayTools&amp;")",IF(AND($O233="",$K233&gt;DayTraining),"Behind: training (day "&amp;DayTraining&amp;")",IF(AND($Q233="",$K233&gt;DayShadowing),"Behind: shadowing (day "&amp;DayShadowing&amp;")",IF(AND($R233="",$K233&gt;DayLive),"Behind: not live yet (day "&amp;DayLive&amp;")",IF(AND(LEFT($D233,1)="3",IF($W233="",TRUE(),AsOf-$W233&gt;NewcomerGap)),"Newcomer: no 1:1 in "&amp;NewcomerGap&amp;"+ days","")))))))</f>
        <v/>
      </c>
      <c r="F233" s="14"/>
      <c r="G233" s="14"/>
      <c r="H233" s="14"/>
      <c r="I233" s="14"/>
      <c r="J233" s="16"/>
      <c r="K233" s="15" t="str">
        <f aca="false">IF($J233="","",IF($V233&lt;&gt;"",MIN($V233,AsOf),AsOf)-$J233)</f>
        <v/>
      </c>
      <c r="L233" s="14"/>
      <c r="M233" s="14"/>
      <c r="N233" s="16"/>
      <c r="O233" s="16"/>
      <c r="P233" s="17"/>
      <c r="Q233" s="16"/>
      <c r="R233" s="16"/>
      <c r="S233" s="16"/>
      <c r="T233" s="14"/>
      <c r="U233" s="16"/>
      <c r="V233" s="18" t="str">
        <f aca="false">IF($A233="","",IFERROR(IF(INDEX(Leavers!$E$2:$E$301,MATCH($A233,Leavers!$A$2:$A$301,0))="","",INDEX(Leavers!$E$2:$E$301,MATCH($A233,Leavers!$A$2:$A$301,0))),""))</f>
        <v/>
      </c>
      <c r="W233" s="18" t="str">
        <f aca="false">IF($A233="","",IF(COUNTIF('Conversation log'!$B$2:$B$1001,$A233)=0,"",_xlfn.MAXIFS('Conversation log'!$A$2:$A$1001,'Conversation log'!$B$2:$B$1001,$A233)))</f>
        <v/>
      </c>
      <c r="X233" s="14"/>
    </row>
    <row r="234" customFormat="false" ht="15" hidden="false" customHeight="false" outlineLevel="0" collapsed="false">
      <c r="A234" s="14"/>
      <c r="B234" s="14"/>
      <c r="C234" s="15" t="str">
        <f aca="false">IF($J234="","",IF(AND($V234&lt;&gt;"",$V234&lt;AsOf),"Left",IF($V234&lt;&gt;"","Leaving",IF(AND($U234&lt;&gt;"",$U234&gt;=AsOf),"Unavailable",IF($T234&lt;&gt;"",$T234,IF(VALUE(LEFT($D234,1))&gt;=3,"Live","Onboarding"))))))</f>
        <v/>
      </c>
      <c r="D234" s="15" t="str">
        <f aca="false">IF($J234="","",IF($S234&lt;&gt;"","5. Veteran",IF($R234&lt;&gt;"",IF($K234&gt;=DayVetReview,"4. Veteran review due","3. Newcomer"),IF($O234&lt;&gt;"","2. Shadowing","1. Training"))))</f>
        <v/>
      </c>
      <c r="E234" s="15" t="str">
        <f aca="false">IF(OR($J234="",$C234="Left",$C234="Leaving"),"",IF(AND($O234="",$K234&gt;DayAbandon),"Gate: training not done by day "&amp;DayAbandon,IF(AND($N234="",$K234&gt;DayTools),"Behind: tools not set up (day "&amp;DayTools&amp;")",IF(AND($O234="",$K234&gt;DayTraining),"Behind: training (day "&amp;DayTraining&amp;")",IF(AND($Q234="",$K234&gt;DayShadowing),"Behind: shadowing (day "&amp;DayShadowing&amp;")",IF(AND($R234="",$K234&gt;DayLive),"Behind: not live yet (day "&amp;DayLive&amp;")",IF(AND(LEFT($D234,1)="3",IF($W234="",TRUE(),AsOf-$W234&gt;NewcomerGap)),"Newcomer: no 1:1 in "&amp;NewcomerGap&amp;"+ days","")))))))</f>
        <v/>
      </c>
      <c r="F234" s="14"/>
      <c r="G234" s="14"/>
      <c r="H234" s="14"/>
      <c r="I234" s="14"/>
      <c r="J234" s="16"/>
      <c r="K234" s="15" t="str">
        <f aca="false">IF($J234="","",IF($V234&lt;&gt;"",MIN($V234,AsOf),AsOf)-$J234)</f>
        <v/>
      </c>
      <c r="L234" s="14"/>
      <c r="M234" s="14"/>
      <c r="N234" s="16"/>
      <c r="O234" s="16"/>
      <c r="P234" s="17"/>
      <c r="Q234" s="16"/>
      <c r="R234" s="16"/>
      <c r="S234" s="16"/>
      <c r="T234" s="14"/>
      <c r="U234" s="16"/>
      <c r="V234" s="18" t="str">
        <f aca="false">IF($A234="","",IFERROR(IF(INDEX(Leavers!$E$2:$E$301,MATCH($A234,Leavers!$A$2:$A$301,0))="","",INDEX(Leavers!$E$2:$E$301,MATCH($A234,Leavers!$A$2:$A$301,0))),""))</f>
        <v/>
      </c>
      <c r="W234" s="18" t="str">
        <f aca="false">IF($A234="","",IF(COUNTIF('Conversation log'!$B$2:$B$1001,$A234)=0,"",_xlfn.MAXIFS('Conversation log'!$A$2:$A$1001,'Conversation log'!$B$2:$B$1001,$A234)))</f>
        <v/>
      </c>
      <c r="X234" s="14"/>
    </row>
    <row r="235" customFormat="false" ht="15" hidden="false" customHeight="false" outlineLevel="0" collapsed="false">
      <c r="A235" s="14"/>
      <c r="B235" s="14"/>
      <c r="C235" s="15" t="str">
        <f aca="false">IF($J235="","",IF(AND($V235&lt;&gt;"",$V235&lt;AsOf),"Left",IF($V235&lt;&gt;"","Leaving",IF(AND($U235&lt;&gt;"",$U235&gt;=AsOf),"Unavailable",IF($T235&lt;&gt;"",$T235,IF(VALUE(LEFT($D235,1))&gt;=3,"Live","Onboarding"))))))</f>
        <v/>
      </c>
      <c r="D235" s="15" t="str">
        <f aca="false">IF($J235="","",IF($S235&lt;&gt;"","5. Veteran",IF($R235&lt;&gt;"",IF($K235&gt;=DayVetReview,"4. Veteran review due","3. Newcomer"),IF($O235&lt;&gt;"","2. Shadowing","1. Training"))))</f>
        <v/>
      </c>
      <c r="E235" s="15" t="str">
        <f aca="false">IF(OR($J235="",$C235="Left",$C235="Leaving"),"",IF(AND($O235="",$K235&gt;DayAbandon),"Gate: training not done by day "&amp;DayAbandon,IF(AND($N235="",$K235&gt;DayTools),"Behind: tools not set up (day "&amp;DayTools&amp;")",IF(AND($O235="",$K235&gt;DayTraining),"Behind: training (day "&amp;DayTraining&amp;")",IF(AND($Q235="",$K235&gt;DayShadowing),"Behind: shadowing (day "&amp;DayShadowing&amp;")",IF(AND($R235="",$K235&gt;DayLive),"Behind: not live yet (day "&amp;DayLive&amp;")",IF(AND(LEFT($D235,1)="3",IF($W235="",TRUE(),AsOf-$W235&gt;NewcomerGap)),"Newcomer: no 1:1 in "&amp;NewcomerGap&amp;"+ days","")))))))</f>
        <v/>
      </c>
      <c r="F235" s="14"/>
      <c r="G235" s="14"/>
      <c r="H235" s="14"/>
      <c r="I235" s="14"/>
      <c r="J235" s="16"/>
      <c r="K235" s="15" t="str">
        <f aca="false">IF($J235="","",IF($V235&lt;&gt;"",MIN($V235,AsOf),AsOf)-$J235)</f>
        <v/>
      </c>
      <c r="L235" s="14"/>
      <c r="M235" s="14"/>
      <c r="N235" s="16"/>
      <c r="O235" s="16"/>
      <c r="P235" s="17"/>
      <c r="Q235" s="16"/>
      <c r="R235" s="16"/>
      <c r="S235" s="16"/>
      <c r="T235" s="14"/>
      <c r="U235" s="16"/>
      <c r="V235" s="18" t="str">
        <f aca="false">IF($A235="","",IFERROR(IF(INDEX(Leavers!$E$2:$E$301,MATCH($A235,Leavers!$A$2:$A$301,0))="","",INDEX(Leavers!$E$2:$E$301,MATCH($A235,Leavers!$A$2:$A$301,0))),""))</f>
        <v/>
      </c>
      <c r="W235" s="18" t="str">
        <f aca="false">IF($A235="","",IF(COUNTIF('Conversation log'!$B$2:$B$1001,$A235)=0,"",_xlfn.MAXIFS('Conversation log'!$A$2:$A$1001,'Conversation log'!$B$2:$B$1001,$A235)))</f>
        <v/>
      </c>
      <c r="X235" s="14"/>
    </row>
    <row r="236" customFormat="false" ht="15" hidden="false" customHeight="false" outlineLevel="0" collapsed="false">
      <c r="A236" s="14"/>
      <c r="B236" s="14"/>
      <c r="C236" s="15" t="str">
        <f aca="false">IF($J236="","",IF(AND($V236&lt;&gt;"",$V236&lt;AsOf),"Left",IF($V236&lt;&gt;"","Leaving",IF(AND($U236&lt;&gt;"",$U236&gt;=AsOf),"Unavailable",IF($T236&lt;&gt;"",$T236,IF(VALUE(LEFT($D236,1))&gt;=3,"Live","Onboarding"))))))</f>
        <v/>
      </c>
      <c r="D236" s="15" t="str">
        <f aca="false">IF($J236="","",IF($S236&lt;&gt;"","5. Veteran",IF($R236&lt;&gt;"",IF($K236&gt;=DayVetReview,"4. Veteran review due","3. Newcomer"),IF($O236&lt;&gt;"","2. Shadowing","1. Training"))))</f>
        <v/>
      </c>
      <c r="E236" s="15" t="str">
        <f aca="false">IF(OR($J236="",$C236="Left",$C236="Leaving"),"",IF(AND($O236="",$K236&gt;DayAbandon),"Gate: training not done by day "&amp;DayAbandon,IF(AND($N236="",$K236&gt;DayTools),"Behind: tools not set up (day "&amp;DayTools&amp;")",IF(AND($O236="",$K236&gt;DayTraining),"Behind: training (day "&amp;DayTraining&amp;")",IF(AND($Q236="",$K236&gt;DayShadowing),"Behind: shadowing (day "&amp;DayShadowing&amp;")",IF(AND($R236="",$K236&gt;DayLive),"Behind: not live yet (day "&amp;DayLive&amp;")",IF(AND(LEFT($D236,1)="3",IF($W236="",TRUE(),AsOf-$W236&gt;NewcomerGap)),"Newcomer: no 1:1 in "&amp;NewcomerGap&amp;"+ days","")))))))</f>
        <v/>
      </c>
      <c r="F236" s="14"/>
      <c r="G236" s="14"/>
      <c r="H236" s="14"/>
      <c r="I236" s="14"/>
      <c r="J236" s="16"/>
      <c r="K236" s="15" t="str">
        <f aca="false">IF($J236="","",IF($V236&lt;&gt;"",MIN($V236,AsOf),AsOf)-$J236)</f>
        <v/>
      </c>
      <c r="L236" s="14"/>
      <c r="M236" s="14"/>
      <c r="N236" s="16"/>
      <c r="O236" s="16"/>
      <c r="P236" s="17"/>
      <c r="Q236" s="16"/>
      <c r="R236" s="16"/>
      <c r="S236" s="16"/>
      <c r="T236" s="14"/>
      <c r="U236" s="16"/>
      <c r="V236" s="18" t="str">
        <f aca="false">IF($A236="","",IFERROR(IF(INDEX(Leavers!$E$2:$E$301,MATCH($A236,Leavers!$A$2:$A$301,0))="","",INDEX(Leavers!$E$2:$E$301,MATCH($A236,Leavers!$A$2:$A$301,0))),""))</f>
        <v/>
      </c>
      <c r="W236" s="18" t="str">
        <f aca="false">IF($A236="","",IF(COUNTIF('Conversation log'!$B$2:$B$1001,$A236)=0,"",_xlfn.MAXIFS('Conversation log'!$A$2:$A$1001,'Conversation log'!$B$2:$B$1001,$A236)))</f>
        <v/>
      </c>
      <c r="X236" s="14"/>
    </row>
    <row r="237" customFormat="false" ht="15" hidden="false" customHeight="false" outlineLevel="0" collapsed="false">
      <c r="A237" s="14"/>
      <c r="B237" s="14"/>
      <c r="C237" s="15" t="str">
        <f aca="false">IF($J237="","",IF(AND($V237&lt;&gt;"",$V237&lt;AsOf),"Left",IF($V237&lt;&gt;"","Leaving",IF(AND($U237&lt;&gt;"",$U237&gt;=AsOf),"Unavailable",IF($T237&lt;&gt;"",$T237,IF(VALUE(LEFT($D237,1))&gt;=3,"Live","Onboarding"))))))</f>
        <v/>
      </c>
      <c r="D237" s="15" t="str">
        <f aca="false">IF($J237="","",IF($S237&lt;&gt;"","5. Veteran",IF($R237&lt;&gt;"",IF($K237&gt;=DayVetReview,"4. Veteran review due","3. Newcomer"),IF($O237&lt;&gt;"","2. Shadowing","1. Training"))))</f>
        <v/>
      </c>
      <c r="E237" s="15" t="str">
        <f aca="false">IF(OR($J237="",$C237="Left",$C237="Leaving"),"",IF(AND($O237="",$K237&gt;DayAbandon),"Gate: training not done by day "&amp;DayAbandon,IF(AND($N237="",$K237&gt;DayTools),"Behind: tools not set up (day "&amp;DayTools&amp;")",IF(AND($O237="",$K237&gt;DayTraining),"Behind: training (day "&amp;DayTraining&amp;")",IF(AND($Q237="",$K237&gt;DayShadowing),"Behind: shadowing (day "&amp;DayShadowing&amp;")",IF(AND($R237="",$K237&gt;DayLive),"Behind: not live yet (day "&amp;DayLive&amp;")",IF(AND(LEFT($D237,1)="3",IF($W237="",TRUE(),AsOf-$W237&gt;NewcomerGap)),"Newcomer: no 1:1 in "&amp;NewcomerGap&amp;"+ days","")))))))</f>
        <v/>
      </c>
      <c r="F237" s="14"/>
      <c r="G237" s="14"/>
      <c r="H237" s="14"/>
      <c r="I237" s="14"/>
      <c r="J237" s="16"/>
      <c r="K237" s="15" t="str">
        <f aca="false">IF($J237="","",IF($V237&lt;&gt;"",MIN($V237,AsOf),AsOf)-$J237)</f>
        <v/>
      </c>
      <c r="L237" s="14"/>
      <c r="M237" s="14"/>
      <c r="N237" s="16"/>
      <c r="O237" s="16"/>
      <c r="P237" s="17"/>
      <c r="Q237" s="16"/>
      <c r="R237" s="16"/>
      <c r="S237" s="16"/>
      <c r="T237" s="14"/>
      <c r="U237" s="16"/>
      <c r="V237" s="18" t="str">
        <f aca="false">IF($A237="","",IFERROR(IF(INDEX(Leavers!$E$2:$E$301,MATCH($A237,Leavers!$A$2:$A$301,0))="","",INDEX(Leavers!$E$2:$E$301,MATCH($A237,Leavers!$A$2:$A$301,0))),""))</f>
        <v/>
      </c>
      <c r="W237" s="18" t="str">
        <f aca="false">IF($A237="","",IF(COUNTIF('Conversation log'!$B$2:$B$1001,$A237)=0,"",_xlfn.MAXIFS('Conversation log'!$A$2:$A$1001,'Conversation log'!$B$2:$B$1001,$A237)))</f>
        <v/>
      </c>
      <c r="X237" s="14"/>
    </row>
    <row r="238" customFormat="false" ht="15" hidden="false" customHeight="false" outlineLevel="0" collapsed="false">
      <c r="A238" s="14"/>
      <c r="B238" s="14"/>
      <c r="C238" s="15" t="str">
        <f aca="false">IF($J238="","",IF(AND($V238&lt;&gt;"",$V238&lt;AsOf),"Left",IF($V238&lt;&gt;"","Leaving",IF(AND($U238&lt;&gt;"",$U238&gt;=AsOf),"Unavailable",IF($T238&lt;&gt;"",$T238,IF(VALUE(LEFT($D238,1))&gt;=3,"Live","Onboarding"))))))</f>
        <v/>
      </c>
      <c r="D238" s="15" t="str">
        <f aca="false">IF($J238="","",IF($S238&lt;&gt;"","5. Veteran",IF($R238&lt;&gt;"",IF($K238&gt;=DayVetReview,"4. Veteran review due","3. Newcomer"),IF($O238&lt;&gt;"","2. Shadowing","1. Training"))))</f>
        <v/>
      </c>
      <c r="E238" s="15" t="str">
        <f aca="false">IF(OR($J238="",$C238="Left",$C238="Leaving"),"",IF(AND($O238="",$K238&gt;DayAbandon),"Gate: training not done by day "&amp;DayAbandon,IF(AND($N238="",$K238&gt;DayTools),"Behind: tools not set up (day "&amp;DayTools&amp;")",IF(AND($O238="",$K238&gt;DayTraining),"Behind: training (day "&amp;DayTraining&amp;")",IF(AND($Q238="",$K238&gt;DayShadowing),"Behind: shadowing (day "&amp;DayShadowing&amp;")",IF(AND($R238="",$K238&gt;DayLive),"Behind: not live yet (day "&amp;DayLive&amp;")",IF(AND(LEFT($D238,1)="3",IF($W238="",TRUE(),AsOf-$W238&gt;NewcomerGap)),"Newcomer: no 1:1 in "&amp;NewcomerGap&amp;"+ days","")))))))</f>
        <v/>
      </c>
      <c r="F238" s="14"/>
      <c r="G238" s="14"/>
      <c r="H238" s="14"/>
      <c r="I238" s="14"/>
      <c r="J238" s="16"/>
      <c r="K238" s="15" t="str">
        <f aca="false">IF($J238="","",IF($V238&lt;&gt;"",MIN($V238,AsOf),AsOf)-$J238)</f>
        <v/>
      </c>
      <c r="L238" s="14"/>
      <c r="M238" s="14"/>
      <c r="N238" s="16"/>
      <c r="O238" s="16"/>
      <c r="P238" s="17"/>
      <c r="Q238" s="16"/>
      <c r="R238" s="16"/>
      <c r="S238" s="16"/>
      <c r="T238" s="14"/>
      <c r="U238" s="16"/>
      <c r="V238" s="18" t="str">
        <f aca="false">IF($A238="","",IFERROR(IF(INDEX(Leavers!$E$2:$E$301,MATCH($A238,Leavers!$A$2:$A$301,0))="","",INDEX(Leavers!$E$2:$E$301,MATCH($A238,Leavers!$A$2:$A$301,0))),""))</f>
        <v/>
      </c>
      <c r="W238" s="18" t="str">
        <f aca="false">IF($A238="","",IF(COUNTIF('Conversation log'!$B$2:$B$1001,$A238)=0,"",_xlfn.MAXIFS('Conversation log'!$A$2:$A$1001,'Conversation log'!$B$2:$B$1001,$A238)))</f>
        <v/>
      </c>
      <c r="X238" s="14"/>
    </row>
    <row r="239" customFormat="false" ht="15" hidden="false" customHeight="false" outlineLevel="0" collapsed="false">
      <c r="A239" s="14"/>
      <c r="B239" s="14"/>
      <c r="C239" s="15" t="str">
        <f aca="false">IF($J239="","",IF(AND($V239&lt;&gt;"",$V239&lt;AsOf),"Left",IF($V239&lt;&gt;"","Leaving",IF(AND($U239&lt;&gt;"",$U239&gt;=AsOf),"Unavailable",IF($T239&lt;&gt;"",$T239,IF(VALUE(LEFT($D239,1))&gt;=3,"Live","Onboarding"))))))</f>
        <v/>
      </c>
      <c r="D239" s="15" t="str">
        <f aca="false">IF($J239="","",IF($S239&lt;&gt;"","5. Veteran",IF($R239&lt;&gt;"",IF($K239&gt;=DayVetReview,"4. Veteran review due","3. Newcomer"),IF($O239&lt;&gt;"","2. Shadowing","1. Training"))))</f>
        <v/>
      </c>
      <c r="E239" s="15" t="str">
        <f aca="false">IF(OR($J239="",$C239="Left",$C239="Leaving"),"",IF(AND($O239="",$K239&gt;DayAbandon),"Gate: training not done by day "&amp;DayAbandon,IF(AND($N239="",$K239&gt;DayTools),"Behind: tools not set up (day "&amp;DayTools&amp;")",IF(AND($O239="",$K239&gt;DayTraining),"Behind: training (day "&amp;DayTraining&amp;")",IF(AND($Q239="",$K239&gt;DayShadowing),"Behind: shadowing (day "&amp;DayShadowing&amp;")",IF(AND($R239="",$K239&gt;DayLive),"Behind: not live yet (day "&amp;DayLive&amp;")",IF(AND(LEFT($D239,1)="3",IF($W239="",TRUE(),AsOf-$W239&gt;NewcomerGap)),"Newcomer: no 1:1 in "&amp;NewcomerGap&amp;"+ days","")))))))</f>
        <v/>
      </c>
      <c r="F239" s="14"/>
      <c r="G239" s="14"/>
      <c r="H239" s="14"/>
      <c r="I239" s="14"/>
      <c r="J239" s="16"/>
      <c r="K239" s="15" t="str">
        <f aca="false">IF($J239="","",IF($V239&lt;&gt;"",MIN($V239,AsOf),AsOf)-$J239)</f>
        <v/>
      </c>
      <c r="L239" s="14"/>
      <c r="M239" s="14"/>
      <c r="N239" s="16"/>
      <c r="O239" s="16"/>
      <c r="P239" s="17"/>
      <c r="Q239" s="16"/>
      <c r="R239" s="16"/>
      <c r="S239" s="16"/>
      <c r="T239" s="14"/>
      <c r="U239" s="16"/>
      <c r="V239" s="18" t="str">
        <f aca="false">IF($A239="","",IFERROR(IF(INDEX(Leavers!$E$2:$E$301,MATCH($A239,Leavers!$A$2:$A$301,0))="","",INDEX(Leavers!$E$2:$E$301,MATCH($A239,Leavers!$A$2:$A$301,0))),""))</f>
        <v/>
      </c>
      <c r="W239" s="18" t="str">
        <f aca="false">IF($A239="","",IF(COUNTIF('Conversation log'!$B$2:$B$1001,$A239)=0,"",_xlfn.MAXIFS('Conversation log'!$A$2:$A$1001,'Conversation log'!$B$2:$B$1001,$A239)))</f>
        <v/>
      </c>
      <c r="X239" s="14"/>
    </row>
    <row r="240" customFormat="false" ht="15" hidden="false" customHeight="false" outlineLevel="0" collapsed="false">
      <c r="A240" s="14"/>
      <c r="B240" s="14"/>
      <c r="C240" s="15" t="str">
        <f aca="false">IF($J240="","",IF(AND($V240&lt;&gt;"",$V240&lt;AsOf),"Left",IF($V240&lt;&gt;"","Leaving",IF(AND($U240&lt;&gt;"",$U240&gt;=AsOf),"Unavailable",IF($T240&lt;&gt;"",$T240,IF(VALUE(LEFT($D240,1))&gt;=3,"Live","Onboarding"))))))</f>
        <v/>
      </c>
      <c r="D240" s="15" t="str">
        <f aca="false">IF($J240="","",IF($S240&lt;&gt;"","5. Veteran",IF($R240&lt;&gt;"",IF($K240&gt;=DayVetReview,"4. Veteran review due","3. Newcomer"),IF($O240&lt;&gt;"","2. Shadowing","1. Training"))))</f>
        <v/>
      </c>
      <c r="E240" s="15" t="str">
        <f aca="false">IF(OR($J240="",$C240="Left",$C240="Leaving"),"",IF(AND($O240="",$K240&gt;DayAbandon),"Gate: training not done by day "&amp;DayAbandon,IF(AND($N240="",$K240&gt;DayTools),"Behind: tools not set up (day "&amp;DayTools&amp;")",IF(AND($O240="",$K240&gt;DayTraining),"Behind: training (day "&amp;DayTraining&amp;")",IF(AND($Q240="",$K240&gt;DayShadowing),"Behind: shadowing (day "&amp;DayShadowing&amp;")",IF(AND($R240="",$K240&gt;DayLive),"Behind: not live yet (day "&amp;DayLive&amp;")",IF(AND(LEFT($D240,1)="3",IF($W240="",TRUE(),AsOf-$W240&gt;NewcomerGap)),"Newcomer: no 1:1 in "&amp;NewcomerGap&amp;"+ days","")))))))</f>
        <v/>
      </c>
      <c r="F240" s="14"/>
      <c r="G240" s="14"/>
      <c r="H240" s="14"/>
      <c r="I240" s="14"/>
      <c r="J240" s="16"/>
      <c r="K240" s="15" t="str">
        <f aca="false">IF($J240="","",IF($V240&lt;&gt;"",MIN($V240,AsOf),AsOf)-$J240)</f>
        <v/>
      </c>
      <c r="L240" s="14"/>
      <c r="M240" s="14"/>
      <c r="N240" s="16"/>
      <c r="O240" s="16"/>
      <c r="P240" s="17"/>
      <c r="Q240" s="16"/>
      <c r="R240" s="16"/>
      <c r="S240" s="16"/>
      <c r="T240" s="14"/>
      <c r="U240" s="16"/>
      <c r="V240" s="18" t="str">
        <f aca="false">IF($A240="","",IFERROR(IF(INDEX(Leavers!$E$2:$E$301,MATCH($A240,Leavers!$A$2:$A$301,0))="","",INDEX(Leavers!$E$2:$E$301,MATCH($A240,Leavers!$A$2:$A$301,0))),""))</f>
        <v/>
      </c>
      <c r="W240" s="18" t="str">
        <f aca="false">IF($A240="","",IF(COUNTIF('Conversation log'!$B$2:$B$1001,$A240)=0,"",_xlfn.MAXIFS('Conversation log'!$A$2:$A$1001,'Conversation log'!$B$2:$B$1001,$A240)))</f>
        <v/>
      </c>
      <c r="X240" s="14"/>
    </row>
    <row r="241" customFormat="false" ht="15" hidden="false" customHeight="false" outlineLevel="0" collapsed="false">
      <c r="A241" s="14"/>
      <c r="B241" s="14"/>
      <c r="C241" s="15" t="str">
        <f aca="false">IF($J241="","",IF(AND($V241&lt;&gt;"",$V241&lt;AsOf),"Left",IF($V241&lt;&gt;"","Leaving",IF(AND($U241&lt;&gt;"",$U241&gt;=AsOf),"Unavailable",IF($T241&lt;&gt;"",$T241,IF(VALUE(LEFT($D241,1))&gt;=3,"Live","Onboarding"))))))</f>
        <v/>
      </c>
      <c r="D241" s="15" t="str">
        <f aca="false">IF($J241="","",IF($S241&lt;&gt;"","5. Veteran",IF($R241&lt;&gt;"",IF($K241&gt;=DayVetReview,"4. Veteran review due","3. Newcomer"),IF($O241&lt;&gt;"","2. Shadowing","1. Training"))))</f>
        <v/>
      </c>
      <c r="E241" s="15" t="str">
        <f aca="false">IF(OR($J241="",$C241="Left",$C241="Leaving"),"",IF(AND($O241="",$K241&gt;DayAbandon),"Gate: training not done by day "&amp;DayAbandon,IF(AND($N241="",$K241&gt;DayTools),"Behind: tools not set up (day "&amp;DayTools&amp;")",IF(AND($O241="",$K241&gt;DayTraining),"Behind: training (day "&amp;DayTraining&amp;")",IF(AND($Q241="",$K241&gt;DayShadowing),"Behind: shadowing (day "&amp;DayShadowing&amp;")",IF(AND($R241="",$K241&gt;DayLive),"Behind: not live yet (day "&amp;DayLive&amp;")",IF(AND(LEFT($D241,1)="3",IF($W241="",TRUE(),AsOf-$W241&gt;NewcomerGap)),"Newcomer: no 1:1 in "&amp;NewcomerGap&amp;"+ days","")))))))</f>
        <v/>
      </c>
      <c r="F241" s="14"/>
      <c r="G241" s="14"/>
      <c r="H241" s="14"/>
      <c r="I241" s="14"/>
      <c r="J241" s="16"/>
      <c r="K241" s="15" t="str">
        <f aca="false">IF($J241="","",IF($V241&lt;&gt;"",MIN($V241,AsOf),AsOf)-$J241)</f>
        <v/>
      </c>
      <c r="L241" s="14"/>
      <c r="M241" s="14"/>
      <c r="N241" s="16"/>
      <c r="O241" s="16"/>
      <c r="P241" s="17"/>
      <c r="Q241" s="16"/>
      <c r="R241" s="16"/>
      <c r="S241" s="16"/>
      <c r="T241" s="14"/>
      <c r="U241" s="16"/>
      <c r="V241" s="18" t="str">
        <f aca="false">IF($A241="","",IFERROR(IF(INDEX(Leavers!$E$2:$E$301,MATCH($A241,Leavers!$A$2:$A$301,0))="","",INDEX(Leavers!$E$2:$E$301,MATCH($A241,Leavers!$A$2:$A$301,0))),""))</f>
        <v/>
      </c>
      <c r="W241" s="18" t="str">
        <f aca="false">IF($A241="","",IF(COUNTIF('Conversation log'!$B$2:$B$1001,$A241)=0,"",_xlfn.MAXIFS('Conversation log'!$A$2:$A$1001,'Conversation log'!$B$2:$B$1001,$A241)))</f>
        <v/>
      </c>
      <c r="X241" s="14"/>
    </row>
    <row r="242" customFormat="false" ht="15" hidden="false" customHeight="false" outlineLevel="0" collapsed="false">
      <c r="A242" s="14"/>
      <c r="B242" s="14"/>
      <c r="C242" s="15" t="str">
        <f aca="false">IF($J242="","",IF(AND($V242&lt;&gt;"",$V242&lt;AsOf),"Left",IF($V242&lt;&gt;"","Leaving",IF(AND($U242&lt;&gt;"",$U242&gt;=AsOf),"Unavailable",IF($T242&lt;&gt;"",$T242,IF(VALUE(LEFT($D242,1))&gt;=3,"Live","Onboarding"))))))</f>
        <v/>
      </c>
      <c r="D242" s="15" t="str">
        <f aca="false">IF($J242="","",IF($S242&lt;&gt;"","5. Veteran",IF($R242&lt;&gt;"",IF($K242&gt;=DayVetReview,"4. Veteran review due","3. Newcomer"),IF($O242&lt;&gt;"","2. Shadowing","1. Training"))))</f>
        <v/>
      </c>
      <c r="E242" s="15" t="str">
        <f aca="false">IF(OR($J242="",$C242="Left",$C242="Leaving"),"",IF(AND($O242="",$K242&gt;DayAbandon),"Gate: training not done by day "&amp;DayAbandon,IF(AND($N242="",$K242&gt;DayTools),"Behind: tools not set up (day "&amp;DayTools&amp;")",IF(AND($O242="",$K242&gt;DayTraining),"Behind: training (day "&amp;DayTraining&amp;")",IF(AND($Q242="",$K242&gt;DayShadowing),"Behind: shadowing (day "&amp;DayShadowing&amp;")",IF(AND($R242="",$K242&gt;DayLive),"Behind: not live yet (day "&amp;DayLive&amp;")",IF(AND(LEFT($D242,1)="3",IF($W242="",TRUE(),AsOf-$W242&gt;NewcomerGap)),"Newcomer: no 1:1 in "&amp;NewcomerGap&amp;"+ days","")))))))</f>
        <v/>
      </c>
      <c r="F242" s="14"/>
      <c r="G242" s="14"/>
      <c r="H242" s="14"/>
      <c r="I242" s="14"/>
      <c r="J242" s="16"/>
      <c r="K242" s="15" t="str">
        <f aca="false">IF($J242="","",IF($V242&lt;&gt;"",MIN($V242,AsOf),AsOf)-$J242)</f>
        <v/>
      </c>
      <c r="L242" s="14"/>
      <c r="M242" s="14"/>
      <c r="N242" s="16"/>
      <c r="O242" s="16"/>
      <c r="P242" s="17"/>
      <c r="Q242" s="16"/>
      <c r="R242" s="16"/>
      <c r="S242" s="16"/>
      <c r="T242" s="14"/>
      <c r="U242" s="16"/>
      <c r="V242" s="18" t="str">
        <f aca="false">IF($A242="","",IFERROR(IF(INDEX(Leavers!$E$2:$E$301,MATCH($A242,Leavers!$A$2:$A$301,0))="","",INDEX(Leavers!$E$2:$E$301,MATCH($A242,Leavers!$A$2:$A$301,0))),""))</f>
        <v/>
      </c>
      <c r="W242" s="18" t="str">
        <f aca="false">IF($A242="","",IF(COUNTIF('Conversation log'!$B$2:$B$1001,$A242)=0,"",_xlfn.MAXIFS('Conversation log'!$A$2:$A$1001,'Conversation log'!$B$2:$B$1001,$A242)))</f>
        <v/>
      </c>
      <c r="X242" s="14"/>
    </row>
    <row r="243" customFormat="false" ht="15" hidden="false" customHeight="false" outlineLevel="0" collapsed="false">
      <c r="A243" s="14"/>
      <c r="B243" s="14"/>
      <c r="C243" s="15" t="str">
        <f aca="false">IF($J243="","",IF(AND($V243&lt;&gt;"",$V243&lt;AsOf),"Left",IF($V243&lt;&gt;"","Leaving",IF(AND($U243&lt;&gt;"",$U243&gt;=AsOf),"Unavailable",IF($T243&lt;&gt;"",$T243,IF(VALUE(LEFT($D243,1))&gt;=3,"Live","Onboarding"))))))</f>
        <v/>
      </c>
      <c r="D243" s="15" t="str">
        <f aca="false">IF($J243="","",IF($S243&lt;&gt;"","5. Veteran",IF($R243&lt;&gt;"",IF($K243&gt;=DayVetReview,"4. Veteran review due","3. Newcomer"),IF($O243&lt;&gt;"","2. Shadowing","1. Training"))))</f>
        <v/>
      </c>
      <c r="E243" s="15" t="str">
        <f aca="false">IF(OR($J243="",$C243="Left",$C243="Leaving"),"",IF(AND($O243="",$K243&gt;DayAbandon),"Gate: training not done by day "&amp;DayAbandon,IF(AND($N243="",$K243&gt;DayTools),"Behind: tools not set up (day "&amp;DayTools&amp;")",IF(AND($O243="",$K243&gt;DayTraining),"Behind: training (day "&amp;DayTraining&amp;")",IF(AND($Q243="",$K243&gt;DayShadowing),"Behind: shadowing (day "&amp;DayShadowing&amp;")",IF(AND($R243="",$K243&gt;DayLive),"Behind: not live yet (day "&amp;DayLive&amp;")",IF(AND(LEFT($D243,1)="3",IF($W243="",TRUE(),AsOf-$W243&gt;NewcomerGap)),"Newcomer: no 1:1 in "&amp;NewcomerGap&amp;"+ days","")))))))</f>
        <v/>
      </c>
      <c r="F243" s="14"/>
      <c r="G243" s="14"/>
      <c r="H243" s="14"/>
      <c r="I243" s="14"/>
      <c r="J243" s="16"/>
      <c r="K243" s="15" t="str">
        <f aca="false">IF($J243="","",IF($V243&lt;&gt;"",MIN($V243,AsOf),AsOf)-$J243)</f>
        <v/>
      </c>
      <c r="L243" s="14"/>
      <c r="M243" s="14"/>
      <c r="N243" s="16"/>
      <c r="O243" s="16"/>
      <c r="P243" s="17"/>
      <c r="Q243" s="16"/>
      <c r="R243" s="16"/>
      <c r="S243" s="16"/>
      <c r="T243" s="14"/>
      <c r="U243" s="16"/>
      <c r="V243" s="18" t="str">
        <f aca="false">IF($A243="","",IFERROR(IF(INDEX(Leavers!$E$2:$E$301,MATCH($A243,Leavers!$A$2:$A$301,0))="","",INDEX(Leavers!$E$2:$E$301,MATCH($A243,Leavers!$A$2:$A$301,0))),""))</f>
        <v/>
      </c>
      <c r="W243" s="18" t="str">
        <f aca="false">IF($A243="","",IF(COUNTIF('Conversation log'!$B$2:$B$1001,$A243)=0,"",_xlfn.MAXIFS('Conversation log'!$A$2:$A$1001,'Conversation log'!$B$2:$B$1001,$A243)))</f>
        <v/>
      </c>
      <c r="X243" s="14"/>
    </row>
    <row r="244" customFormat="false" ht="15" hidden="false" customHeight="false" outlineLevel="0" collapsed="false">
      <c r="A244" s="14"/>
      <c r="B244" s="14"/>
      <c r="C244" s="15" t="str">
        <f aca="false">IF($J244="","",IF(AND($V244&lt;&gt;"",$V244&lt;AsOf),"Left",IF($V244&lt;&gt;"","Leaving",IF(AND($U244&lt;&gt;"",$U244&gt;=AsOf),"Unavailable",IF($T244&lt;&gt;"",$T244,IF(VALUE(LEFT($D244,1))&gt;=3,"Live","Onboarding"))))))</f>
        <v/>
      </c>
      <c r="D244" s="15" t="str">
        <f aca="false">IF($J244="","",IF($S244&lt;&gt;"","5. Veteran",IF($R244&lt;&gt;"",IF($K244&gt;=DayVetReview,"4. Veteran review due","3. Newcomer"),IF($O244&lt;&gt;"","2. Shadowing","1. Training"))))</f>
        <v/>
      </c>
      <c r="E244" s="15" t="str">
        <f aca="false">IF(OR($J244="",$C244="Left",$C244="Leaving"),"",IF(AND($O244="",$K244&gt;DayAbandon),"Gate: training not done by day "&amp;DayAbandon,IF(AND($N244="",$K244&gt;DayTools),"Behind: tools not set up (day "&amp;DayTools&amp;")",IF(AND($O244="",$K244&gt;DayTraining),"Behind: training (day "&amp;DayTraining&amp;")",IF(AND($Q244="",$K244&gt;DayShadowing),"Behind: shadowing (day "&amp;DayShadowing&amp;")",IF(AND($R244="",$K244&gt;DayLive),"Behind: not live yet (day "&amp;DayLive&amp;")",IF(AND(LEFT($D244,1)="3",IF($W244="",TRUE(),AsOf-$W244&gt;NewcomerGap)),"Newcomer: no 1:1 in "&amp;NewcomerGap&amp;"+ days","")))))))</f>
        <v/>
      </c>
      <c r="F244" s="14"/>
      <c r="G244" s="14"/>
      <c r="H244" s="14"/>
      <c r="I244" s="14"/>
      <c r="J244" s="16"/>
      <c r="K244" s="15" t="str">
        <f aca="false">IF($J244="","",IF($V244&lt;&gt;"",MIN($V244,AsOf),AsOf)-$J244)</f>
        <v/>
      </c>
      <c r="L244" s="14"/>
      <c r="M244" s="14"/>
      <c r="N244" s="16"/>
      <c r="O244" s="16"/>
      <c r="P244" s="17"/>
      <c r="Q244" s="16"/>
      <c r="R244" s="16"/>
      <c r="S244" s="16"/>
      <c r="T244" s="14"/>
      <c r="U244" s="16"/>
      <c r="V244" s="18" t="str">
        <f aca="false">IF($A244="","",IFERROR(IF(INDEX(Leavers!$E$2:$E$301,MATCH($A244,Leavers!$A$2:$A$301,0))="","",INDEX(Leavers!$E$2:$E$301,MATCH($A244,Leavers!$A$2:$A$301,0))),""))</f>
        <v/>
      </c>
      <c r="W244" s="18" t="str">
        <f aca="false">IF($A244="","",IF(COUNTIF('Conversation log'!$B$2:$B$1001,$A244)=0,"",_xlfn.MAXIFS('Conversation log'!$A$2:$A$1001,'Conversation log'!$B$2:$B$1001,$A244)))</f>
        <v/>
      </c>
      <c r="X244" s="14"/>
    </row>
    <row r="245" customFormat="false" ht="15" hidden="false" customHeight="false" outlineLevel="0" collapsed="false">
      <c r="A245" s="14"/>
      <c r="B245" s="14"/>
      <c r="C245" s="15" t="str">
        <f aca="false">IF($J245="","",IF(AND($V245&lt;&gt;"",$V245&lt;AsOf),"Left",IF($V245&lt;&gt;"","Leaving",IF(AND($U245&lt;&gt;"",$U245&gt;=AsOf),"Unavailable",IF($T245&lt;&gt;"",$T245,IF(VALUE(LEFT($D245,1))&gt;=3,"Live","Onboarding"))))))</f>
        <v/>
      </c>
      <c r="D245" s="15" t="str">
        <f aca="false">IF($J245="","",IF($S245&lt;&gt;"","5. Veteran",IF($R245&lt;&gt;"",IF($K245&gt;=DayVetReview,"4. Veteran review due","3. Newcomer"),IF($O245&lt;&gt;"","2. Shadowing","1. Training"))))</f>
        <v/>
      </c>
      <c r="E245" s="15" t="str">
        <f aca="false">IF(OR($J245="",$C245="Left",$C245="Leaving"),"",IF(AND($O245="",$K245&gt;DayAbandon),"Gate: training not done by day "&amp;DayAbandon,IF(AND($N245="",$K245&gt;DayTools),"Behind: tools not set up (day "&amp;DayTools&amp;")",IF(AND($O245="",$K245&gt;DayTraining),"Behind: training (day "&amp;DayTraining&amp;")",IF(AND($Q245="",$K245&gt;DayShadowing),"Behind: shadowing (day "&amp;DayShadowing&amp;")",IF(AND($R245="",$K245&gt;DayLive),"Behind: not live yet (day "&amp;DayLive&amp;")",IF(AND(LEFT($D245,1)="3",IF($W245="",TRUE(),AsOf-$W245&gt;NewcomerGap)),"Newcomer: no 1:1 in "&amp;NewcomerGap&amp;"+ days","")))))))</f>
        <v/>
      </c>
      <c r="F245" s="14"/>
      <c r="G245" s="14"/>
      <c r="H245" s="14"/>
      <c r="I245" s="14"/>
      <c r="J245" s="16"/>
      <c r="K245" s="15" t="str">
        <f aca="false">IF($J245="","",IF($V245&lt;&gt;"",MIN($V245,AsOf),AsOf)-$J245)</f>
        <v/>
      </c>
      <c r="L245" s="14"/>
      <c r="M245" s="14"/>
      <c r="N245" s="16"/>
      <c r="O245" s="16"/>
      <c r="P245" s="17"/>
      <c r="Q245" s="16"/>
      <c r="R245" s="16"/>
      <c r="S245" s="16"/>
      <c r="T245" s="14"/>
      <c r="U245" s="16"/>
      <c r="V245" s="18" t="str">
        <f aca="false">IF($A245="","",IFERROR(IF(INDEX(Leavers!$E$2:$E$301,MATCH($A245,Leavers!$A$2:$A$301,0))="","",INDEX(Leavers!$E$2:$E$301,MATCH($A245,Leavers!$A$2:$A$301,0))),""))</f>
        <v/>
      </c>
      <c r="W245" s="18" t="str">
        <f aca="false">IF($A245="","",IF(COUNTIF('Conversation log'!$B$2:$B$1001,$A245)=0,"",_xlfn.MAXIFS('Conversation log'!$A$2:$A$1001,'Conversation log'!$B$2:$B$1001,$A245)))</f>
        <v/>
      </c>
      <c r="X245" s="14"/>
    </row>
    <row r="246" customFormat="false" ht="15" hidden="false" customHeight="false" outlineLevel="0" collapsed="false">
      <c r="A246" s="14"/>
      <c r="B246" s="14"/>
      <c r="C246" s="15" t="str">
        <f aca="false">IF($J246="","",IF(AND($V246&lt;&gt;"",$V246&lt;AsOf),"Left",IF($V246&lt;&gt;"","Leaving",IF(AND($U246&lt;&gt;"",$U246&gt;=AsOf),"Unavailable",IF($T246&lt;&gt;"",$T246,IF(VALUE(LEFT($D246,1))&gt;=3,"Live","Onboarding"))))))</f>
        <v/>
      </c>
      <c r="D246" s="15" t="str">
        <f aca="false">IF($J246="","",IF($S246&lt;&gt;"","5. Veteran",IF($R246&lt;&gt;"",IF($K246&gt;=DayVetReview,"4. Veteran review due","3. Newcomer"),IF($O246&lt;&gt;"","2. Shadowing","1. Training"))))</f>
        <v/>
      </c>
      <c r="E246" s="15" t="str">
        <f aca="false">IF(OR($J246="",$C246="Left",$C246="Leaving"),"",IF(AND($O246="",$K246&gt;DayAbandon),"Gate: training not done by day "&amp;DayAbandon,IF(AND($N246="",$K246&gt;DayTools),"Behind: tools not set up (day "&amp;DayTools&amp;")",IF(AND($O246="",$K246&gt;DayTraining),"Behind: training (day "&amp;DayTraining&amp;")",IF(AND($Q246="",$K246&gt;DayShadowing),"Behind: shadowing (day "&amp;DayShadowing&amp;")",IF(AND($R246="",$K246&gt;DayLive),"Behind: not live yet (day "&amp;DayLive&amp;")",IF(AND(LEFT($D246,1)="3",IF($W246="",TRUE(),AsOf-$W246&gt;NewcomerGap)),"Newcomer: no 1:1 in "&amp;NewcomerGap&amp;"+ days","")))))))</f>
        <v/>
      </c>
      <c r="F246" s="14"/>
      <c r="G246" s="14"/>
      <c r="H246" s="14"/>
      <c r="I246" s="14"/>
      <c r="J246" s="16"/>
      <c r="K246" s="15" t="str">
        <f aca="false">IF($J246="","",IF($V246&lt;&gt;"",MIN($V246,AsOf),AsOf)-$J246)</f>
        <v/>
      </c>
      <c r="L246" s="14"/>
      <c r="M246" s="14"/>
      <c r="N246" s="16"/>
      <c r="O246" s="16"/>
      <c r="P246" s="17"/>
      <c r="Q246" s="16"/>
      <c r="R246" s="16"/>
      <c r="S246" s="16"/>
      <c r="T246" s="14"/>
      <c r="U246" s="16"/>
      <c r="V246" s="18" t="str">
        <f aca="false">IF($A246="","",IFERROR(IF(INDEX(Leavers!$E$2:$E$301,MATCH($A246,Leavers!$A$2:$A$301,0))="","",INDEX(Leavers!$E$2:$E$301,MATCH($A246,Leavers!$A$2:$A$301,0))),""))</f>
        <v/>
      </c>
      <c r="W246" s="18" t="str">
        <f aca="false">IF($A246="","",IF(COUNTIF('Conversation log'!$B$2:$B$1001,$A246)=0,"",_xlfn.MAXIFS('Conversation log'!$A$2:$A$1001,'Conversation log'!$B$2:$B$1001,$A246)))</f>
        <v/>
      </c>
      <c r="X246" s="14"/>
    </row>
    <row r="247" customFormat="false" ht="15" hidden="false" customHeight="false" outlineLevel="0" collapsed="false">
      <c r="A247" s="14"/>
      <c r="B247" s="14"/>
      <c r="C247" s="15" t="str">
        <f aca="false">IF($J247="","",IF(AND($V247&lt;&gt;"",$V247&lt;AsOf),"Left",IF($V247&lt;&gt;"","Leaving",IF(AND($U247&lt;&gt;"",$U247&gt;=AsOf),"Unavailable",IF($T247&lt;&gt;"",$T247,IF(VALUE(LEFT($D247,1))&gt;=3,"Live","Onboarding"))))))</f>
        <v/>
      </c>
      <c r="D247" s="15" t="str">
        <f aca="false">IF($J247="","",IF($S247&lt;&gt;"","5. Veteran",IF($R247&lt;&gt;"",IF($K247&gt;=DayVetReview,"4. Veteran review due","3. Newcomer"),IF($O247&lt;&gt;"","2. Shadowing","1. Training"))))</f>
        <v/>
      </c>
      <c r="E247" s="15" t="str">
        <f aca="false">IF(OR($J247="",$C247="Left",$C247="Leaving"),"",IF(AND($O247="",$K247&gt;DayAbandon),"Gate: training not done by day "&amp;DayAbandon,IF(AND($N247="",$K247&gt;DayTools),"Behind: tools not set up (day "&amp;DayTools&amp;")",IF(AND($O247="",$K247&gt;DayTraining),"Behind: training (day "&amp;DayTraining&amp;")",IF(AND($Q247="",$K247&gt;DayShadowing),"Behind: shadowing (day "&amp;DayShadowing&amp;")",IF(AND($R247="",$K247&gt;DayLive),"Behind: not live yet (day "&amp;DayLive&amp;")",IF(AND(LEFT($D247,1)="3",IF($W247="",TRUE(),AsOf-$W247&gt;NewcomerGap)),"Newcomer: no 1:1 in "&amp;NewcomerGap&amp;"+ days","")))))))</f>
        <v/>
      </c>
      <c r="F247" s="14"/>
      <c r="G247" s="14"/>
      <c r="H247" s="14"/>
      <c r="I247" s="14"/>
      <c r="J247" s="16"/>
      <c r="K247" s="15" t="str">
        <f aca="false">IF($J247="","",IF($V247&lt;&gt;"",MIN($V247,AsOf),AsOf)-$J247)</f>
        <v/>
      </c>
      <c r="L247" s="14"/>
      <c r="M247" s="14"/>
      <c r="N247" s="16"/>
      <c r="O247" s="16"/>
      <c r="P247" s="17"/>
      <c r="Q247" s="16"/>
      <c r="R247" s="16"/>
      <c r="S247" s="16"/>
      <c r="T247" s="14"/>
      <c r="U247" s="16"/>
      <c r="V247" s="18" t="str">
        <f aca="false">IF($A247="","",IFERROR(IF(INDEX(Leavers!$E$2:$E$301,MATCH($A247,Leavers!$A$2:$A$301,0))="","",INDEX(Leavers!$E$2:$E$301,MATCH($A247,Leavers!$A$2:$A$301,0))),""))</f>
        <v/>
      </c>
      <c r="W247" s="18" t="str">
        <f aca="false">IF($A247="","",IF(COUNTIF('Conversation log'!$B$2:$B$1001,$A247)=0,"",_xlfn.MAXIFS('Conversation log'!$A$2:$A$1001,'Conversation log'!$B$2:$B$1001,$A247)))</f>
        <v/>
      </c>
      <c r="X247" s="14"/>
    </row>
    <row r="248" customFormat="false" ht="15" hidden="false" customHeight="false" outlineLevel="0" collapsed="false">
      <c r="A248" s="14"/>
      <c r="B248" s="14"/>
      <c r="C248" s="15" t="str">
        <f aca="false">IF($J248="","",IF(AND($V248&lt;&gt;"",$V248&lt;AsOf),"Left",IF($V248&lt;&gt;"","Leaving",IF(AND($U248&lt;&gt;"",$U248&gt;=AsOf),"Unavailable",IF($T248&lt;&gt;"",$T248,IF(VALUE(LEFT($D248,1))&gt;=3,"Live","Onboarding"))))))</f>
        <v/>
      </c>
      <c r="D248" s="15" t="str">
        <f aca="false">IF($J248="","",IF($S248&lt;&gt;"","5. Veteran",IF($R248&lt;&gt;"",IF($K248&gt;=DayVetReview,"4. Veteran review due","3. Newcomer"),IF($O248&lt;&gt;"","2. Shadowing","1. Training"))))</f>
        <v/>
      </c>
      <c r="E248" s="15" t="str">
        <f aca="false">IF(OR($J248="",$C248="Left",$C248="Leaving"),"",IF(AND($O248="",$K248&gt;DayAbandon),"Gate: training not done by day "&amp;DayAbandon,IF(AND($N248="",$K248&gt;DayTools),"Behind: tools not set up (day "&amp;DayTools&amp;")",IF(AND($O248="",$K248&gt;DayTraining),"Behind: training (day "&amp;DayTraining&amp;")",IF(AND($Q248="",$K248&gt;DayShadowing),"Behind: shadowing (day "&amp;DayShadowing&amp;")",IF(AND($R248="",$K248&gt;DayLive),"Behind: not live yet (day "&amp;DayLive&amp;")",IF(AND(LEFT($D248,1)="3",IF($W248="",TRUE(),AsOf-$W248&gt;NewcomerGap)),"Newcomer: no 1:1 in "&amp;NewcomerGap&amp;"+ days","")))))))</f>
        <v/>
      </c>
      <c r="F248" s="14"/>
      <c r="G248" s="14"/>
      <c r="H248" s="14"/>
      <c r="I248" s="14"/>
      <c r="J248" s="16"/>
      <c r="K248" s="15" t="str">
        <f aca="false">IF($J248="","",IF($V248&lt;&gt;"",MIN($V248,AsOf),AsOf)-$J248)</f>
        <v/>
      </c>
      <c r="L248" s="14"/>
      <c r="M248" s="14"/>
      <c r="N248" s="16"/>
      <c r="O248" s="16"/>
      <c r="P248" s="17"/>
      <c r="Q248" s="16"/>
      <c r="R248" s="16"/>
      <c r="S248" s="16"/>
      <c r="T248" s="14"/>
      <c r="U248" s="16"/>
      <c r="V248" s="18" t="str">
        <f aca="false">IF($A248="","",IFERROR(IF(INDEX(Leavers!$E$2:$E$301,MATCH($A248,Leavers!$A$2:$A$301,0))="","",INDEX(Leavers!$E$2:$E$301,MATCH($A248,Leavers!$A$2:$A$301,0))),""))</f>
        <v/>
      </c>
      <c r="W248" s="18" t="str">
        <f aca="false">IF($A248="","",IF(COUNTIF('Conversation log'!$B$2:$B$1001,$A248)=0,"",_xlfn.MAXIFS('Conversation log'!$A$2:$A$1001,'Conversation log'!$B$2:$B$1001,$A248)))</f>
        <v/>
      </c>
      <c r="X248" s="14"/>
    </row>
    <row r="249" customFormat="false" ht="15" hidden="false" customHeight="false" outlineLevel="0" collapsed="false">
      <c r="A249" s="14"/>
      <c r="B249" s="14"/>
      <c r="C249" s="15" t="str">
        <f aca="false">IF($J249="","",IF(AND($V249&lt;&gt;"",$V249&lt;AsOf),"Left",IF($V249&lt;&gt;"","Leaving",IF(AND($U249&lt;&gt;"",$U249&gt;=AsOf),"Unavailable",IF($T249&lt;&gt;"",$T249,IF(VALUE(LEFT($D249,1))&gt;=3,"Live","Onboarding"))))))</f>
        <v/>
      </c>
      <c r="D249" s="15" t="str">
        <f aca="false">IF($J249="","",IF($S249&lt;&gt;"","5. Veteran",IF($R249&lt;&gt;"",IF($K249&gt;=DayVetReview,"4. Veteran review due","3. Newcomer"),IF($O249&lt;&gt;"","2. Shadowing","1. Training"))))</f>
        <v/>
      </c>
      <c r="E249" s="15" t="str">
        <f aca="false">IF(OR($J249="",$C249="Left",$C249="Leaving"),"",IF(AND($O249="",$K249&gt;DayAbandon),"Gate: training not done by day "&amp;DayAbandon,IF(AND($N249="",$K249&gt;DayTools),"Behind: tools not set up (day "&amp;DayTools&amp;")",IF(AND($O249="",$K249&gt;DayTraining),"Behind: training (day "&amp;DayTraining&amp;")",IF(AND($Q249="",$K249&gt;DayShadowing),"Behind: shadowing (day "&amp;DayShadowing&amp;")",IF(AND($R249="",$K249&gt;DayLive),"Behind: not live yet (day "&amp;DayLive&amp;")",IF(AND(LEFT($D249,1)="3",IF($W249="",TRUE(),AsOf-$W249&gt;NewcomerGap)),"Newcomer: no 1:1 in "&amp;NewcomerGap&amp;"+ days","")))))))</f>
        <v/>
      </c>
      <c r="F249" s="14"/>
      <c r="G249" s="14"/>
      <c r="H249" s="14"/>
      <c r="I249" s="14"/>
      <c r="J249" s="16"/>
      <c r="K249" s="15" t="str">
        <f aca="false">IF($J249="","",IF($V249&lt;&gt;"",MIN($V249,AsOf),AsOf)-$J249)</f>
        <v/>
      </c>
      <c r="L249" s="14"/>
      <c r="M249" s="14"/>
      <c r="N249" s="16"/>
      <c r="O249" s="16"/>
      <c r="P249" s="17"/>
      <c r="Q249" s="16"/>
      <c r="R249" s="16"/>
      <c r="S249" s="16"/>
      <c r="T249" s="14"/>
      <c r="U249" s="16"/>
      <c r="V249" s="18" t="str">
        <f aca="false">IF($A249="","",IFERROR(IF(INDEX(Leavers!$E$2:$E$301,MATCH($A249,Leavers!$A$2:$A$301,0))="","",INDEX(Leavers!$E$2:$E$301,MATCH($A249,Leavers!$A$2:$A$301,0))),""))</f>
        <v/>
      </c>
      <c r="W249" s="18" t="str">
        <f aca="false">IF($A249="","",IF(COUNTIF('Conversation log'!$B$2:$B$1001,$A249)=0,"",_xlfn.MAXIFS('Conversation log'!$A$2:$A$1001,'Conversation log'!$B$2:$B$1001,$A249)))</f>
        <v/>
      </c>
      <c r="X249" s="14"/>
    </row>
    <row r="250" customFormat="false" ht="15" hidden="false" customHeight="false" outlineLevel="0" collapsed="false">
      <c r="A250" s="14"/>
      <c r="B250" s="14"/>
      <c r="C250" s="15" t="str">
        <f aca="false">IF($J250="","",IF(AND($V250&lt;&gt;"",$V250&lt;AsOf),"Left",IF($V250&lt;&gt;"","Leaving",IF(AND($U250&lt;&gt;"",$U250&gt;=AsOf),"Unavailable",IF($T250&lt;&gt;"",$T250,IF(VALUE(LEFT($D250,1))&gt;=3,"Live","Onboarding"))))))</f>
        <v/>
      </c>
      <c r="D250" s="15" t="str">
        <f aca="false">IF($J250="","",IF($S250&lt;&gt;"","5. Veteran",IF($R250&lt;&gt;"",IF($K250&gt;=DayVetReview,"4. Veteran review due","3. Newcomer"),IF($O250&lt;&gt;"","2. Shadowing","1. Training"))))</f>
        <v/>
      </c>
      <c r="E250" s="15" t="str">
        <f aca="false">IF(OR($J250="",$C250="Left",$C250="Leaving"),"",IF(AND($O250="",$K250&gt;DayAbandon),"Gate: training not done by day "&amp;DayAbandon,IF(AND($N250="",$K250&gt;DayTools),"Behind: tools not set up (day "&amp;DayTools&amp;")",IF(AND($O250="",$K250&gt;DayTraining),"Behind: training (day "&amp;DayTraining&amp;")",IF(AND($Q250="",$K250&gt;DayShadowing),"Behind: shadowing (day "&amp;DayShadowing&amp;")",IF(AND($R250="",$K250&gt;DayLive),"Behind: not live yet (day "&amp;DayLive&amp;")",IF(AND(LEFT($D250,1)="3",IF($W250="",TRUE(),AsOf-$W250&gt;NewcomerGap)),"Newcomer: no 1:1 in "&amp;NewcomerGap&amp;"+ days","")))))))</f>
        <v/>
      </c>
      <c r="F250" s="14"/>
      <c r="G250" s="14"/>
      <c r="H250" s="14"/>
      <c r="I250" s="14"/>
      <c r="J250" s="16"/>
      <c r="K250" s="15" t="str">
        <f aca="false">IF($J250="","",IF($V250&lt;&gt;"",MIN($V250,AsOf),AsOf)-$J250)</f>
        <v/>
      </c>
      <c r="L250" s="14"/>
      <c r="M250" s="14"/>
      <c r="N250" s="16"/>
      <c r="O250" s="16"/>
      <c r="P250" s="17"/>
      <c r="Q250" s="16"/>
      <c r="R250" s="16"/>
      <c r="S250" s="16"/>
      <c r="T250" s="14"/>
      <c r="U250" s="16"/>
      <c r="V250" s="18" t="str">
        <f aca="false">IF($A250="","",IFERROR(IF(INDEX(Leavers!$E$2:$E$301,MATCH($A250,Leavers!$A$2:$A$301,0))="","",INDEX(Leavers!$E$2:$E$301,MATCH($A250,Leavers!$A$2:$A$301,0))),""))</f>
        <v/>
      </c>
      <c r="W250" s="18" t="str">
        <f aca="false">IF($A250="","",IF(COUNTIF('Conversation log'!$B$2:$B$1001,$A250)=0,"",_xlfn.MAXIFS('Conversation log'!$A$2:$A$1001,'Conversation log'!$B$2:$B$1001,$A250)))</f>
        <v/>
      </c>
      <c r="X250" s="14"/>
    </row>
    <row r="251" customFormat="false" ht="15" hidden="false" customHeight="false" outlineLevel="0" collapsed="false">
      <c r="A251" s="14"/>
      <c r="B251" s="14"/>
      <c r="C251" s="15" t="str">
        <f aca="false">IF($J251="","",IF(AND($V251&lt;&gt;"",$V251&lt;AsOf),"Left",IF($V251&lt;&gt;"","Leaving",IF(AND($U251&lt;&gt;"",$U251&gt;=AsOf),"Unavailable",IF($T251&lt;&gt;"",$T251,IF(VALUE(LEFT($D251,1))&gt;=3,"Live","Onboarding"))))))</f>
        <v/>
      </c>
      <c r="D251" s="15" t="str">
        <f aca="false">IF($J251="","",IF($S251&lt;&gt;"","5. Veteran",IF($R251&lt;&gt;"",IF($K251&gt;=DayVetReview,"4. Veteran review due","3. Newcomer"),IF($O251&lt;&gt;"","2. Shadowing","1. Training"))))</f>
        <v/>
      </c>
      <c r="E251" s="15" t="str">
        <f aca="false">IF(OR($J251="",$C251="Left",$C251="Leaving"),"",IF(AND($O251="",$K251&gt;DayAbandon),"Gate: training not done by day "&amp;DayAbandon,IF(AND($N251="",$K251&gt;DayTools),"Behind: tools not set up (day "&amp;DayTools&amp;")",IF(AND($O251="",$K251&gt;DayTraining),"Behind: training (day "&amp;DayTraining&amp;")",IF(AND($Q251="",$K251&gt;DayShadowing),"Behind: shadowing (day "&amp;DayShadowing&amp;")",IF(AND($R251="",$K251&gt;DayLive),"Behind: not live yet (day "&amp;DayLive&amp;")",IF(AND(LEFT($D251,1)="3",IF($W251="",TRUE(),AsOf-$W251&gt;NewcomerGap)),"Newcomer: no 1:1 in "&amp;NewcomerGap&amp;"+ days","")))))))</f>
        <v/>
      </c>
      <c r="F251" s="14"/>
      <c r="G251" s="14"/>
      <c r="H251" s="14"/>
      <c r="I251" s="14"/>
      <c r="J251" s="16"/>
      <c r="K251" s="15" t="str">
        <f aca="false">IF($J251="","",IF($V251&lt;&gt;"",MIN($V251,AsOf),AsOf)-$J251)</f>
        <v/>
      </c>
      <c r="L251" s="14"/>
      <c r="M251" s="14"/>
      <c r="N251" s="16"/>
      <c r="O251" s="16"/>
      <c r="P251" s="17"/>
      <c r="Q251" s="16"/>
      <c r="R251" s="16"/>
      <c r="S251" s="16"/>
      <c r="T251" s="14"/>
      <c r="U251" s="16"/>
      <c r="V251" s="18" t="str">
        <f aca="false">IF($A251="","",IFERROR(IF(INDEX(Leavers!$E$2:$E$301,MATCH($A251,Leavers!$A$2:$A$301,0))="","",INDEX(Leavers!$E$2:$E$301,MATCH($A251,Leavers!$A$2:$A$301,0))),""))</f>
        <v/>
      </c>
      <c r="W251" s="18" t="str">
        <f aca="false">IF($A251="","",IF(COUNTIF('Conversation log'!$B$2:$B$1001,$A251)=0,"",_xlfn.MAXIFS('Conversation log'!$A$2:$A$1001,'Conversation log'!$B$2:$B$1001,$A251)))</f>
        <v/>
      </c>
      <c r="X251" s="14"/>
    </row>
    <row r="252" customFormat="false" ht="15" hidden="false" customHeight="false" outlineLevel="0" collapsed="false">
      <c r="A252" s="14"/>
      <c r="B252" s="14"/>
      <c r="C252" s="15" t="str">
        <f aca="false">IF($J252="","",IF(AND($V252&lt;&gt;"",$V252&lt;AsOf),"Left",IF($V252&lt;&gt;"","Leaving",IF(AND($U252&lt;&gt;"",$U252&gt;=AsOf),"Unavailable",IF($T252&lt;&gt;"",$T252,IF(VALUE(LEFT($D252,1))&gt;=3,"Live","Onboarding"))))))</f>
        <v/>
      </c>
      <c r="D252" s="15" t="str">
        <f aca="false">IF($J252="","",IF($S252&lt;&gt;"","5. Veteran",IF($R252&lt;&gt;"",IF($K252&gt;=DayVetReview,"4. Veteran review due","3. Newcomer"),IF($O252&lt;&gt;"","2. Shadowing","1. Training"))))</f>
        <v/>
      </c>
      <c r="E252" s="15" t="str">
        <f aca="false">IF(OR($J252="",$C252="Left",$C252="Leaving"),"",IF(AND($O252="",$K252&gt;DayAbandon),"Gate: training not done by day "&amp;DayAbandon,IF(AND($N252="",$K252&gt;DayTools),"Behind: tools not set up (day "&amp;DayTools&amp;")",IF(AND($O252="",$K252&gt;DayTraining),"Behind: training (day "&amp;DayTraining&amp;")",IF(AND($Q252="",$K252&gt;DayShadowing),"Behind: shadowing (day "&amp;DayShadowing&amp;")",IF(AND($R252="",$K252&gt;DayLive),"Behind: not live yet (day "&amp;DayLive&amp;")",IF(AND(LEFT($D252,1)="3",IF($W252="",TRUE(),AsOf-$W252&gt;NewcomerGap)),"Newcomer: no 1:1 in "&amp;NewcomerGap&amp;"+ days","")))))))</f>
        <v/>
      </c>
      <c r="F252" s="14"/>
      <c r="G252" s="14"/>
      <c r="H252" s="14"/>
      <c r="I252" s="14"/>
      <c r="J252" s="16"/>
      <c r="K252" s="15" t="str">
        <f aca="false">IF($J252="","",IF($V252&lt;&gt;"",MIN($V252,AsOf),AsOf)-$J252)</f>
        <v/>
      </c>
      <c r="L252" s="14"/>
      <c r="M252" s="14"/>
      <c r="N252" s="16"/>
      <c r="O252" s="16"/>
      <c r="P252" s="17"/>
      <c r="Q252" s="16"/>
      <c r="R252" s="16"/>
      <c r="S252" s="16"/>
      <c r="T252" s="14"/>
      <c r="U252" s="16"/>
      <c r="V252" s="18" t="str">
        <f aca="false">IF($A252="","",IFERROR(IF(INDEX(Leavers!$E$2:$E$301,MATCH($A252,Leavers!$A$2:$A$301,0))="","",INDEX(Leavers!$E$2:$E$301,MATCH($A252,Leavers!$A$2:$A$301,0))),""))</f>
        <v/>
      </c>
      <c r="W252" s="18" t="str">
        <f aca="false">IF($A252="","",IF(COUNTIF('Conversation log'!$B$2:$B$1001,$A252)=0,"",_xlfn.MAXIFS('Conversation log'!$A$2:$A$1001,'Conversation log'!$B$2:$B$1001,$A252)))</f>
        <v/>
      </c>
      <c r="X252" s="14"/>
    </row>
    <row r="253" customFormat="false" ht="15" hidden="false" customHeight="false" outlineLevel="0" collapsed="false">
      <c r="A253" s="14"/>
      <c r="B253" s="14"/>
      <c r="C253" s="15" t="str">
        <f aca="false">IF($J253="","",IF(AND($V253&lt;&gt;"",$V253&lt;AsOf),"Left",IF($V253&lt;&gt;"","Leaving",IF(AND($U253&lt;&gt;"",$U253&gt;=AsOf),"Unavailable",IF($T253&lt;&gt;"",$T253,IF(VALUE(LEFT($D253,1))&gt;=3,"Live","Onboarding"))))))</f>
        <v/>
      </c>
      <c r="D253" s="15" t="str">
        <f aca="false">IF($J253="","",IF($S253&lt;&gt;"","5. Veteran",IF($R253&lt;&gt;"",IF($K253&gt;=DayVetReview,"4. Veteran review due","3. Newcomer"),IF($O253&lt;&gt;"","2. Shadowing","1. Training"))))</f>
        <v/>
      </c>
      <c r="E253" s="15" t="str">
        <f aca="false">IF(OR($J253="",$C253="Left",$C253="Leaving"),"",IF(AND($O253="",$K253&gt;DayAbandon),"Gate: training not done by day "&amp;DayAbandon,IF(AND($N253="",$K253&gt;DayTools),"Behind: tools not set up (day "&amp;DayTools&amp;")",IF(AND($O253="",$K253&gt;DayTraining),"Behind: training (day "&amp;DayTraining&amp;")",IF(AND($Q253="",$K253&gt;DayShadowing),"Behind: shadowing (day "&amp;DayShadowing&amp;")",IF(AND($R253="",$K253&gt;DayLive),"Behind: not live yet (day "&amp;DayLive&amp;")",IF(AND(LEFT($D253,1)="3",IF($W253="",TRUE(),AsOf-$W253&gt;NewcomerGap)),"Newcomer: no 1:1 in "&amp;NewcomerGap&amp;"+ days","")))))))</f>
        <v/>
      </c>
      <c r="F253" s="14"/>
      <c r="G253" s="14"/>
      <c r="H253" s="14"/>
      <c r="I253" s="14"/>
      <c r="J253" s="16"/>
      <c r="K253" s="15" t="str">
        <f aca="false">IF($J253="","",IF($V253&lt;&gt;"",MIN($V253,AsOf),AsOf)-$J253)</f>
        <v/>
      </c>
      <c r="L253" s="14"/>
      <c r="M253" s="14"/>
      <c r="N253" s="16"/>
      <c r="O253" s="16"/>
      <c r="P253" s="17"/>
      <c r="Q253" s="16"/>
      <c r="R253" s="16"/>
      <c r="S253" s="16"/>
      <c r="T253" s="14"/>
      <c r="U253" s="16"/>
      <c r="V253" s="18" t="str">
        <f aca="false">IF($A253="","",IFERROR(IF(INDEX(Leavers!$E$2:$E$301,MATCH($A253,Leavers!$A$2:$A$301,0))="","",INDEX(Leavers!$E$2:$E$301,MATCH($A253,Leavers!$A$2:$A$301,0))),""))</f>
        <v/>
      </c>
      <c r="W253" s="18" t="str">
        <f aca="false">IF($A253="","",IF(COUNTIF('Conversation log'!$B$2:$B$1001,$A253)=0,"",_xlfn.MAXIFS('Conversation log'!$A$2:$A$1001,'Conversation log'!$B$2:$B$1001,$A253)))</f>
        <v/>
      </c>
      <c r="X253" s="14"/>
    </row>
    <row r="254" customFormat="false" ht="15" hidden="false" customHeight="false" outlineLevel="0" collapsed="false">
      <c r="A254" s="14"/>
      <c r="B254" s="14"/>
      <c r="C254" s="15" t="str">
        <f aca="false">IF($J254="","",IF(AND($V254&lt;&gt;"",$V254&lt;AsOf),"Left",IF($V254&lt;&gt;"","Leaving",IF(AND($U254&lt;&gt;"",$U254&gt;=AsOf),"Unavailable",IF($T254&lt;&gt;"",$T254,IF(VALUE(LEFT($D254,1))&gt;=3,"Live","Onboarding"))))))</f>
        <v/>
      </c>
      <c r="D254" s="15" t="str">
        <f aca="false">IF($J254="","",IF($S254&lt;&gt;"","5. Veteran",IF($R254&lt;&gt;"",IF($K254&gt;=DayVetReview,"4. Veteran review due","3. Newcomer"),IF($O254&lt;&gt;"","2. Shadowing","1. Training"))))</f>
        <v/>
      </c>
      <c r="E254" s="15" t="str">
        <f aca="false">IF(OR($J254="",$C254="Left",$C254="Leaving"),"",IF(AND($O254="",$K254&gt;DayAbandon),"Gate: training not done by day "&amp;DayAbandon,IF(AND($N254="",$K254&gt;DayTools),"Behind: tools not set up (day "&amp;DayTools&amp;")",IF(AND($O254="",$K254&gt;DayTraining),"Behind: training (day "&amp;DayTraining&amp;")",IF(AND($Q254="",$K254&gt;DayShadowing),"Behind: shadowing (day "&amp;DayShadowing&amp;")",IF(AND($R254="",$K254&gt;DayLive),"Behind: not live yet (day "&amp;DayLive&amp;")",IF(AND(LEFT($D254,1)="3",IF($W254="",TRUE(),AsOf-$W254&gt;NewcomerGap)),"Newcomer: no 1:1 in "&amp;NewcomerGap&amp;"+ days","")))))))</f>
        <v/>
      </c>
      <c r="F254" s="14"/>
      <c r="G254" s="14"/>
      <c r="H254" s="14"/>
      <c r="I254" s="14"/>
      <c r="J254" s="16"/>
      <c r="K254" s="15" t="str">
        <f aca="false">IF($J254="","",IF($V254&lt;&gt;"",MIN($V254,AsOf),AsOf)-$J254)</f>
        <v/>
      </c>
      <c r="L254" s="14"/>
      <c r="M254" s="14"/>
      <c r="N254" s="16"/>
      <c r="O254" s="16"/>
      <c r="P254" s="17"/>
      <c r="Q254" s="16"/>
      <c r="R254" s="16"/>
      <c r="S254" s="16"/>
      <c r="T254" s="14"/>
      <c r="U254" s="16"/>
      <c r="V254" s="18" t="str">
        <f aca="false">IF($A254="","",IFERROR(IF(INDEX(Leavers!$E$2:$E$301,MATCH($A254,Leavers!$A$2:$A$301,0))="","",INDEX(Leavers!$E$2:$E$301,MATCH($A254,Leavers!$A$2:$A$301,0))),""))</f>
        <v/>
      </c>
      <c r="W254" s="18" t="str">
        <f aca="false">IF($A254="","",IF(COUNTIF('Conversation log'!$B$2:$B$1001,$A254)=0,"",_xlfn.MAXIFS('Conversation log'!$A$2:$A$1001,'Conversation log'!$B$2:$B$1001,$A254)))</f>
        <v/>
      </c>
      <c r="X254" s="14"/>
    </row>
    <row r="255" customFormat="false" ht="15" hidden="false" customHeight="false" outlineLevel="0" collapsed="false">
      <c r="A255" s="14"/>
      <c r="B255" s="14"/>
      <c r="C255" s="15" t="str">
        <f aca="false">IF($J255="","",IF(AND($V255&lt;&gt;"",$V255&lt;AsOf),"Left",IF($V255&lt;&gt;"","Leaving",IF(AND($U255&lt;&gt;"",$U255&gt;=AsOf),"Unavailable",IF($T255&lt;&gt;"",$T255,IF(VALUE(LEFT($D255,1))&gt;=3,"Live","Onboarding"))))))</f>
        <v/>
      </c>
      <c r="D255" s="15" t="str">
        <f aca="false">IF($J255="","",IF($S255&lt;&gt;"","5. Veteran",IF($R255&lt;&gt;"",IF($K255&gt;=DayVetReview,"4. Veteran review due","3. Newcomer"),IF($O255&lt;&gt;"","2. Shadowing","1. Training"))))</f>
        <v/>
      </c>
      <c r="E255" s="15" t="str">
        <f aca="false">IF(OR($J255="",$C255="Left",$C255="Leaving"),"",IF(AND($O255="",$K255&gt;DayAbandon),"Gate: training not done by day "&amp;DayAbandon,IF(AND($N255="",$K255&gt;DayTools),"Behind: tools not set up (day "&amp;DayTools&amp;")",IF(AND($O255="",$K255&gt;DayTraining),"Behind: training (day "&amp;DayTraining&amp;")",IF(AND($Q255="",$K255&gt;DayShadowing),"Behind: shadowing (day "&amp;DayShadowing&amp;")",IF(AND($R255="",$K255&gt;DayLive),"Behind: not live yet (day "&amp;DayLive&amp;")",IF(AND(LEFT($D255,1)="3",IF($W255="",TRUE(),AsOf-$W255&gt;NewcomerGap)),"Newcomer: no 1:1 in "&amp;NewcomerGap&amp;"+ days","")))))))</f>
        <v/>
      </c>
      <c r="F255" s="14"/>
      <c r="G255" s="14"/>
      <c r="H255" s="14"/>
      <c r="I255" s="14"/>
      <c r="J255" s="16"/>
      <c r="K255" s="15" t="str">
        <f aca="false">IF($J255="","",IF($V255&lt;&gt;"",MIN($V255,AsOf),AsOf)-$J255)</f>
        <v/>
      </c>
      <c r="L255" s="14"/>
      <c r="M255" s="14"/>
      <c r="N255" s="16"/>
      <c r="O255" s="16"/>
      <c r="P255" s="17"/>
      <c r="Q255" s="16"/>
      <c r="R255" s="16"/>
      <c r="S255" s="16"/>
      <c r="T255" s="14"/>
      <c r="U255" s="16"/>
      <c r="V255" s="18" t="str">
        <f aca="false">IF($A255="","",IFERROR(IF(INDEX(Leavers!$E$2:$E$301,MATCH($A255,Leavers!$A$2:$A$301,0))="","",INDEX(Leavers!$E$2:$E$301,MATCH($A255,Leavers!$A$2:$A$301,0))),""))</f>
        <v/>
      </c>
      <c r="W255" s="18" t="str">
        <f aca="false">IF($A255="","",IF(COUNTIF('Conversation log'!$B$2:$B$1001,$A255)=0,"",_xlfn.MAXIFS('Conversation log'!$A$2:$A$1001,'Conversation log'!$B$2:$B$1001,$A255)))</f>
        <v/>
      </c>
      <c r="X255" s="14"/>
    </row>
    <row r="256" customFormat="false" ht="15" hidden="false" customHeight="false" outlineLevel="0" collapsed="false">
      <c r="A256" s="14"/>
      <c r="B256" s="14"/>
      <c r="C256" s="15" t="str">
        <f aca="false">IF($J256="","",IF(AND($V256&lt;&gt;"",$V256&lt;AsOf),"Left",IF($V256&lt;&gt;"","Leaving",IF(AND($U256&lt;&gt;"",$U256&gt;=AsOf),"Unavailable",IF($T256&lt;&gt;"",$T256,IF(VALUE(LEFT($D256,1))&gt;=3,"Live","Onboarding"))))))</f>
        <v/>
      </c>
      <c r="D256" s="15" t="str">
        <f aca="false">IF($J256="","",IF($S256&lt;&gt;"","5. Veteran",IF($R256&lt;&gt;"",IF($K256&gt;=DayVetReview,"4. Veteran review due","3. Newcomer"),IF($O256&lt;&gt;"","2. Shadowing","1. Training"))))</f>
        <v/>
      </c>
      <c r="E256" s="15" t="str">
        <f aca="false">IF(OR($J256="",$C256="Left",$C256="Leaving"),"",IF(AND($O256="",$K256&gt;DayAbandon),"Gate: training not done by day "&amp;DayAbandon,IF(AND($N256="",$K256&gt;DayTools),"Behind: tools not set up (day "&amp;DayTools&amp;")",IF(AND($O256="",$K256&gt;DayTraining),"Behind: training (day "&amp;DayTraining&amp;")",IF(AND($Q256="",$K256&gt;DayShadowing),"Behind: shadowing (day "&amp;DayShadowing&amp;")",IF(AND($R256="",$K256&gt;DayLive),"Behind: not live yet (day "&amp;DayLive&amp;")",IF(AND(LEFT($D256,1)="3",IF($W256="",TRUE(),AsOf-$W256&gt;NewcomerGap)),"Newcomer: no 1:1 in "&amp;NewcomerGap&amp;"+ days","")))))))</f>
        <v/>
      </c>
      <c r="F256" s="14"/>
      <c r="G256" s="14"/>
      <c r="H256" s="14"/>
      <c r="I256" s="14"/>
      <c r="J256" s="16"/>
      <c r="K256" s="15" t="str">
        <f aca="false">IF($J256="","",IF($V256&lt;&gt;"",MIN($V256,AsOf),AsOf)-$J256)</f>
        <v/>
      </c>
      <c r="L256" s="14"/>
      <c r="M256" s="14"/>
      <c r="N256" s="16"/>
      <c r="O256" s="16"/>
      <c r="P256" s="17"/>
      <c r="Q256" s="16"/>
      <c r="R256" s="16"/>
      <c r="S256" s="16"/>
      <c r="T256" s="14"/>
      <c r="U256" s="16"/>
      <c r="V256" s="18" t="str">
        <f aca="false">IF($A256="","",IFERROR(IF(INDEX(Leavers!$E$2:$E$301,MATCH($A256,Leavers!$A$2:$A$301,0))="","",INDEX(Leavers!$E$2:$E$301,MATCH($A256,Leavers!$A$2:$A$301,0))),""))</f>
        <v/>
      </c>
      <c r="W256" s="18" t="str">
        <f aca="false">IF($A256="","",IF(COUNTIF('Conversation log'!$B$2:$B$1001,$A256)=0,"",_xlfn.MAXIFS('Conversation log'!$A$2:$A$1001,'Conversation log'!$B$2:$B$1001,$A256)))</f>
        <v/>
      </c>
      <c r="X256" s="14"/>
    </row>
    <row r="257" customFormat="false" ht="15" hidden="false" customHeight="false" outlineLevel="0" collapsed="false">
      <c r="A257" s="14"/>
      <c r="B257" s="14"/>
      <c r="C257" s="15" t="str">
        <f aca="false">IF($J257="","",IF(AND($V257&lt;&gt;"",$V257&lt;AsOf),"Left",IF($V257&lt;&gt;"","Leaving",IF(AND($U257&lt;&gt;"",$U257&gt;=AsOf),"Unavailable",IF($T257&lt;&gt;"",$T257,IF(VALUE(LEFT($D257,1))&gt;=3,"Live","Onboarding"))))))</f>
        <v/>
      </c>
      <c r="D257" s="15" t="str">
        <f aca="false">IF($J257="","",IF($S257&lt;&gt;"","5. Veteran",IF($R257&lt;&gt;"",IF($K257&gt;=DayVetReview,"4. Veteran review due","3. Newcomer"),IF($O257&lt;&gt;"","2. Shadowing","1. Training"))))</f>
        <v/>
      </c>
      <c r="E257" s="15" t="str">
        <f aca="false">IF(OR($J257="",$C257="Left",$C257="Leaving"),"",IF(AND($O257="",$K257&gt;DayAbandon),"Gate: training not done by day "&amp;DayAbandon,IF(AND($N257="",$K257&gt;DayTools),"Behind: tools not set up (day "&amp;DayTools&amp;")",IF(AND($O257="",$K257&gt;DayTraining),"Behind: training (day "&amp;DayTraining&amp;")",IF(AND($Q257="",$K257&gt;DayShadowing),"Behind: shadowing (day "&amp;DayShadowing&amp;")",IF(AND($R257="",$K257&gt;DayLive),"Behind: not live yet (day "&amp;DayLive&amp;")",IF(AND(LEFT($D257,1)="3",IF($W257="",TRUE(),AsOf-$W257&gt;NewcomerGap)),"Newcomer: no 1:1 in "&amp;NewcomerGap&amp;"+ days","")))))))</f>
        <v/>
      </c>
      <c r="F257" s="14"/>
      <c r="G257" s="14"/>
      <c r="H257" s="14"/>
      <c r="I257" s="14"/>
      <c r="J257" s="16"/>
      <c r="K257" s="15" t="str">
        <f aca="false">IF($J257="","",IF($V257&lt;&gt;"",MIN($V257,AsOf),AsOf)-$J257)</f>
        <v/>
      </c>
      <c r="L257" s="14"/>
      <c r="M257" s="14"/>
      <c r="N257" s="16"/>
      <c r="O257" s="16"/>
      <c r="P257" s="17"/>
      <c r="Q257" s="16"/>
      <c r="R257" s="16"/>
      <c r="S257" s="16"/>
      <c r="T257" s="14"/>
      <c r="U257" s="16"/>
      <c r="V257" s="18" t="str">
        <f aca="false">IF($A257="","",IFERROR(IF(INDEX(Leavers!$E$2:$E$301,MATCH($A257,Leavers!$A$2:$A$301,0))="","",INDEX(Leavers!$E$2:$E$301,MATCH($A257,Leavers!$A$2:$A$301,0))),""))</f>
        <v/>
      </c>
      <c r="W257" s="18" t="str">
        <f aca="false">IF($A257="","",IF(COUNTIF('Conversation log'!$B$2:$B$1001,$A257)=0,"",_xlfn.MAXIFS('Conversation log'!$A$2:$A$1001,'Conversation log'!$B$2:$B$1001,$A257)))</f>
        <v/>
      </c>
      <c r="X257" s="14"/>
    </row>
    <row r="258" customFormat="false" ht="15" hidden="false" customHeight="false" outlineLevel="0" collapsed="false">
      <c r="A258" s="14"/>
      <c r="B258" s="14"/>
      <c r="C258" s="15" t="str">
        <f aca="false">IF($J258="","",IF(AND($V258&lt;&gt;"",$V258&lt;AsOf),"Left",IF($V258&lt;&gt;"","Leaving",IF(AND($U258&lt;&gt;"",$U258&gt;=AsOf),"Unavailable",IF($T258&lt;&gt;"",$T258,IF(VALUE(LEFT($D258,1))&gt;=3,"Live","Onboarding"))))))</f>
        <v/>
      </c>
      <c r="D258" s="15" t="str">
        <f aca="false">IF($J258="","",IF($S258&lt;&gt;"","5. Veteran",IF($R258&lt;&gt;"",IF($K258&gt;=DayVetReview,"4. Veteran review due","3. Newcomer"),IF($O258&lt;&gt;"","2. Shadowing","1. Training"))))</f>
        <v/>
      </c>
      <c r="E258" s="15" t="str">
        <f aca="false">IF(OR($J258="",$C258="Left",$C258="Leaving"),"",IF(AND($O258="",$K258&gt;DayAbandon),"Gate: training not done by day "&amp;DayAbandon,IF(AND($N258="",$K258&gt;DayTools),"Behind: tools not set up (day "&amp;DayTools&amp;")",IF(AND($O258="",$K258&gt;DayTraining),"Behind: training (day "&amp;DayTraining&amp;")",IF(AND($Q258="",$K258&gt;DayShadowing),"Behind: shadowing (day "&amp;DayShadowing&amp;")",IF(AND($R258="",$K258&gt;DayLive),"Behind: not live yet (day "&amp;DayLive&amp;")",IF(AND(LEFT($D258,1)="3",IF($W258="",TRUE(),AsOf-$W258&gt;NewcomerGap)),"Newcomer: no 1:1 in "&amp;NewcomerGap&amp;"+ days","")))))))</f>
        <v/>
      </c>
      <c r="F258" s="14"/>
      <c r="G258" s="14"/>
      <c r="H258" s="14"/>
      <c r="I258" s="14"/>
      <c r="J258" s="16"/>
      <c r="K258" s="15" t="str">
        <f aca="false">IF($J258="","",IF($V258&lt;&gt;"",MIN($V258,AsOf),AsOf)-$J258)</f>
        <v/>
      </c>
      <c r="L258" s="14"/>
      <c r="M258" s="14"/>
      <c r="N258" s="16"/>
      <c r="O258" s="16"/>
      <c r="P258" s="17"/>
      <c r="Q258" s="16"/>
      <c r="R258" s="16"/>
      <c r="S258" s="16"/>
      <c r="T258" s="14"/>
      <c r="U258" s="16"/>
      <c r="V258" s="18" t="str">
        <f aca="false">IF($A258="","",IFERROR(IF(INDEX(Leavers!$E$2:$E$301,MATCH($A258,Leavers!$A$2:$A$301,0))="","",INDEX(Leavers!$E$2:$E$301,MATCH($A258,Leavers!$A$2:$A$301,0))),""))</f>
        <v/>
      </c>
      <c r="W258" s="18" t="str">
        <f aca="false">IF($A258="","",IF(COUNTIF('Conversation log'!$B$2:$B$1001,$A258)=0,"",_xlfn.MAXIFS('Conversation log'!$A$2:$A$1001,'Conversation log'!$B$2:$B$1001,$A258)))</f>
        <v/>
      </c>
      <c r="X258" s="14"/>
    </row>
    <row r="259" customFormat="false" ht="15" hidden="false" customHeight="false" outlineLevel="0" collapsed="false">
      <c r="A259" s="14"/>
      <c r="B259" s="14"/>
      <c r="C259" s="15" t="str">
        <f aca="false">IF($J259="","",IF(AND($V259&lt;&gt;"",$V259&lt;AsOf),"Left",IF($V259&lt;&gt;"","Leaving",IF(AND($U259&lt;&gt;"",$U259&gt;=AsOf),"Unavailable",IF($T259&lt;&gt;"",$T259,IF(VALUE(LEFT($D259,1))&gt;=3,"Live","Onboarding"))))))</f>
        <v/>
      </c>
      <c r="D259" s="15" t="str">
        <f aca="false">IF($J259="","",IF($S259&lt;&gt;"","5. Veteran",IF($R259&lt;&gt;"",IF($K259&gt;=DayVetReview,"4. Veteran review due","3. Newcomer"),IF($O259&lt;&gt;"","2. Shadowing","1. Training"))))</f>
        <v/>
      </c>
      <c r="E259" s="15" t="str">
        <f aca="false">IF(OR($J259="",$C259="Left",$C259="Leaving"),"",IF(AND($O259="",$K259&gt;DayAbandon),"Gate: training not done by day "&amp;DayAbandon,IF(AND($N259="",$K259&gt;DayTools),"Behind: tools not set up (day "&amp;DayTools&amp;")",IF(AND($O259="",$K259&gt;DayTraining),"Behind: training (day "&amp;DayTraining&amp;")",IF(AND($Q259="",$K259&gt;DayShadowing),"Behind: shadowing (day "&amp;DayShadowing&amp;")",IF(AND($R259="",$K259&gt;DayLive),"Behind: not live yet (day "&amp;DayLive&amp;")",IF(AND(LEFT($D259,1)="3",IF($W259="",TRUE(),AsOf-$W259&gt;NewcomerGap)),"Newcomer: no 1:1 in "&amp;NewcomerGap&amp;"+ days","")))))))</f>
        <v/>
      </c>
      <c r="F259" s="14"/>
      <c r="G259" s="14"/>
      <c r="H259" s="14"/>
      <c r="I259" s="14"/>
      <c r="J259" s="16"/>
      <c r="K259" s="15" t="str">
        <f aca="false">IF($J259="","",IF($V259&lt;&gt;"",MIN($V259,AsOf),AsOf)-$J259)</f>
        <v/>
      </c>
      <c r="L259" s="14"/>
      <c r="M259" s="14"/>
      <c r="N259" s="16"/>
      <c r="O259" s="16"/>
      <c r="P259" s="17"/>
      <c r="Q259" s="16"/>
      <c r="R259" s="16"/>
      <c r="S259" s="16"/>
      <c r="T259" s="14"/>
      <c r="U259" s="16"/>
      <c r="V259" s="18" t="str">
        <f aca="false">IF($A259="","",IFERROR(IF(INDEX(Leavers!$E$2:$E$301,MATCH($A259,Leavers!$A$2:$A$301,0))="","",INDEX(Leavers!$E$2:$E$301,MATCH($A259,Leavers!$A$2:$A$301,0))),""))</f>
        <v/>
      </c>
      <c r="W259" s="18" t="str">
        <f aca="false">IF($A259="","",IF(COUNTIF('Conversation log'!$B$2:$B$1001,$A259)=0,"",_xlfn.MAXIFS('Conversation log'!$A$2:$A$1001,'Conversation log'!$B$2:$B$1001,$A259)))</f>
        <v/>
      </c>
      <c r="X259" s="14"/>
    </row>
    <row r="260" customFormat="false" ht="15" hidden="false" customHeight="false" outlineLevel="0" collapsed="false">
      <c r="A260" s="14"/>
      <c r="B260" s="14"/>
      <c r="C260" s="15" t="str">
        <f aca="false">IF($J260="","",IF(AND($V260&lt;&gt;"",$V260&lt;AsOf),"Left",IF($V260&lt;&gt;"","Leaving",IF(AND($U260&lt;&gt;"",$U260&gt;=AsOf),"Unavailable",IF($T260&lt;&gt;"",$T260,IF(VALUE(LEFT($D260,1))&gt;=3,"Live","Onboarding"))))))</f>
        <v/>
      </c>
      <c r="D260" s="15" t="str">
        <f aca="false">IF($J260="","",IF($S260&lt;&gt;"","5. Veteran",IF($R260&lt;&gt;"",IF($K260&gt;=DayVetReview,"4. Veteran review due","3. Newcomer"),IF($O260&lt;&gt;"","2. Shadowing","1. Training"))))</f>
        <v/>
      </c>
      <c r="E260" s="15" t="str">
        <f aca="false">IF(OR($J260="",$C260="Left",$C260="Leaving"),"",IF(AND($O260="",$K260&gt;DayAbandon),"Gate: training not done by day "&amp;DayAbandon,IF(AND($N260="",$K260&gt;DayTools),"Behind: tools not set up (day "&amp;DayTools&amp;")",IF(AND($O260="",$K260&gt;DayTraining),"Behind: training (day "&amp;DayTraining&amp;")",IF(AND($Q260="",$K260&gt;DayShadowing),"Behind: shadowing (day "&amp;DayShadowing&amp;")",IF(AND($R260="",$K260&gt;DayLive),"Behind: not live yet (day "&amp;DayLive&amp;")",IF(AND(LEFT($D260,1)="3",IF($W260="",TRUE(),AsOf-$W260&gt;NewcomerGap)),"Newcomer: no 1:1 in "&amp;NewcomerGap&amp;"+ days","")))))))</f>
        <v/>
      </c>
      <c r="F260" s="14"/>
      <c r="G260" s="14"/>
      <c r="H260" s="14"/>
      <c r="I260" s="14"/>
      <c r="J260" s="16"/>
      <c r="K260" s="15" t="str">
        <f aca="false">IF($J260="","",IF($V260&lt;&gt;"",MIN($V260,AsOf),AsOf)-$J260)</f>
        <v/>
      </c>
      <c r="L260" s="14"/>
      <c r="M260" s="14"/>
      <c r="N260" s="16"/>
      <c r="O260" s="16"/>
      <c r="P260" s="17"/>
      <c r="Q260" s="16"/>
      <c r="R260" s="16"/>
      <c r="S260" s="16"/>
      <c r="T260" s="14"/>
      <c r="U260" s="16"/>
      <c r="V260" s="18" t="str">
        <f aca="false">IF($A260="","",IFERROR(IF(INDEX(Leavers!$E$2:$E$301,MATCH($A260,Leavers!$A$2:$A$301,0))="","",INDEX(Leavers!$E$2:$E$301,MATCH($A260,Leavers!$A$2:$A$301,0))),""))</f>
        <v/>
      </c>
      <c r="W260" s="18" t="str">
        <f aca="false">IF($A260="","",IF(COUNTIF('Conversation log'!$B$2:$B$1001,$A260)=0,"",_xlfn.MAXIFS('Conversation log'!$A$2:$A$1001,'Conversation log'!$B$2:$B$1001,$A260)))</f>
        <v/>
      </c>
      <c r="X260" s="14"/>
    </row>
    <row r="261" customFormat="false" ht="15" hidden="false" customHeight="false" outlineLevel="0" collapsed="false">
      <c r="A261" s="14"/>
      <c r="B261" s="14"/>
      <c r="C261" s="15" t="str">
        <f aca="false">IF($J261="","",IF(AND($V261&lt;&gt;"",$V261&lt;AsOf),"Left",IF($V261&lt;&gt;"","Leaving",IF(AND($U261&lt;&gt;"",$U261&gt;=AsOf),"Unavailable",IF($T261&lt;&gt;"",$T261,IF(VALUE(LEFT($D261,1))&gt;=3,"Live","Onboarding"))))))</f>
        <v/>
      </c>
      <c r="D261" s="15" t="str">
        <f aca="false">IF($J261="","",IF($S261&lt;&gt;"","5. Veteran",IF($R261&lt;&gt;"",IF($K261&gt;=DayVetReview,"4. Veteran review due","3. Newcomer"),IF($O261&lt;&gt;"","2. Shadowing","1. Training"))))</f>
        <v/>
      </c>
      <c r="E261" s="15" t="str">
        <f aca="false">IF(OR($J261="",$C261="Left",$C261="Leaving"),"",IF(AND($O261="",$K261&gt;DayAbandon),"Gate: training not done by day "&amp;DayAbandon,IF(AND($N261="",$K261&gt;DayTools),"Behind: tools not set up (day "&amp;DayTools&amp;")",IF(AND($O261="",$K261&gt;DayTraining),"Behind: training (day "&amp;DayTraining&amp;")",IF(AND($Q261="",$K261&gt;DayShadowing),"Behind: shadowing (day "&amp;DayShadowing&amp;")",IF(AND($R261="",$K261&gt;DayLive),"Behind: not live yet (day "&amp;DayLive&amp;")",IF(AND(LEFT($D261,1)="3",IF($W261="",TRUE(),AsOf-$W261&gt;NewcomerGap)),"Newcomer: no 1:1 in "&amp;NewcomerGap&amp;"+ days","")))))))</f>
        <v/>
      </c>
      <c r="F261" s="14"/>
      <c r="G261" s="14"/>
      <c r="H261" s="14"/>
      <c r="I261" s="14"/>
      <c r="J261" s="16"/>
      <c r="K261" s="15" t="str">
        <f aca="false">IF($J261="","",IF($V261&lt;&gt;"",MIN($V261,AsOf),AsOf)-$J261)</f>
        <v/>
      </c>
      <c r="L261" s="14"/>
      <c r="M261" s="14"/>
      <c r="N261" s="16"/>
      <c r="O261" s="16"/>
      <c r="P261" s="17"/>
      <c r="Q261" s="16"/>
      <c r="R261" s="16"/>
      <c r="S261" s="16"/>
      <c r="T261" s="14"/>
      <c r="U261" s="16"/>
      <c r="V261" s="18" t="str">
        <f aca="false">IF($A261="","",IFERROR(IF(INDEX(Leavers!$E$2:$E$301,MATCH($A261,Leavers!$A$2:$A$301,0))="","",INDEX(Leavers!$E$2:$E$301,MATCH($A261,Leavers!$A$2:$A$301,0))),""))</f>
        <v/>
      </c>
      <c r="W261" s="18" t="str">
        <f aca="false">IF($A261="","",IF(COUNTIF('Conversation log'!$B$2:$B$1001,$A261)=0,"",_xlfn.MAXIFS('Conversation log'!$A$2:$A$1001,'Conversation log'!$B$2:$B$1001,$A261)))</f>
        <v/>
      </c>
      <c r="X261" s="14"/>
    </row>
    <row r="262" customFormat="false" ht="15" hidden="false" customHeight="false" outlineLevel="0" collapsed="false">
      <c r="A262" s="14"/>
      <c r="B262" s="14"/>
      <c r="C262" s="15" t="str">
        <f aca="false">IF($J262="","",IF(AND($V262&lt;&gt;"",$V262&lt;AsOf),"Left",IF($V262&lt;&gt;"","Leaving",IF(AND($U262&lt;&gt;"",$U262&gt;=AsOf),"Unavailable",IF($T262&lt;&gt;"",$T262,IF(VALUE(LEFT($D262,1))&gt;=3,"Live","Onboarding"))))))</f>
        <v/>
      </c>
      <c r="D262" s="15" t="str">
        <f aca="false">IF($J262="","",IF($S262&lt;&gt;"","5. Veteran",IF($R262&lt;&gt;"",IF($K262&gt;=DayVetReview,"4. Veteran review due","3. Newcomer"),IF($O262&lt;&gt;"","2. Shadowing","1. Training"))))</f>
        <v/>
      </c>
      <c r="E262" s="15" t="str">
        <f aca="false">IF(OR($J262="",$C262="Left",$C262="Leaving"),"",IF(AND($O262="",$K262&gt;DayAbandon),"Gate: training not done by day "&amp;DayAbandon,IF(AND($N262="",$K262&gt;DayTools),"Behind: tools not set up (day "&amp;DayTools&amp;")",IF(AND($O262="",$K262&gt;DayTraining),"Behind: training (day "&amp;DayTraining&amp;")",IF(AND($Q262="",$K262&gt;DayShadowing),"Behind: shadowing (day "&amp;DayShadowing&amp;")",IF(AND($R262="",$K262&gt;DayLive),"Behind: not live yet (day "&amp;DayLive&amp;")",IF(AND(LEFT($D262,1)="3",IF($W262="",TRUE(),AsOf-$W262&gt;NewcomerGap)),"Newcomer: no 1:1 in "&amp;NewcomerGap&amp;"+ days","")))))))</f>
        <v/>
      </c>
      <c r="F262" s="14"/>
      <c r="G262" s="14"/>
      <c r="H262" s="14"/>
      <c r="I262" s="14"/>
      <c r="J262" s="16"/>
      <c r="K262" s="15" t="str">
        <f aca="false">IF($J262="","",IF($V262&lt;&gt;"",MIN($V262,AsOf),AsOf)-$J262)</f>
        <v/>
      </c>
      <c r="L262" s="14"/>
      <c r="M262" s="14"/>
      <c r="N262" s="16"/>
      <c r="O262" s="16"/>
      <c r="P262" s="17"/>
      <c r="Q262" s="16"/>
      <c r="R262" s="16"/>
      <c r="S262" s="16"/>
      <c r="T262" s="14"/>
      <c r="U262" s="16"/>
      <c r="V262" s="18" t="str">
        <f aca="false">IF($A262="","",IFERROR(IF(INDEX(Leavers!$E$2:$E$301,MATCH($A262,Leavers!$A$2:$A$301,0))="","",INDEX(Leavers!$E$2:$E$301,MATCH($A262,Leavers!$A$2:$A$301,0))),""))</f>
        <v/>
      </c>
      <c r="W262" s="18" t="str">
        <f aca="false">IF($A262="","",IF(COUNTIF('Conversation log'!$B$2:$B$1001,$A262)=0,"",_xlfn.MAXIFS('Conversation log'!$A$2:$A$1001,'Conversation log'!$B$2:$B$1001,$A262)))</f>
        <v/>
      </c>
      <c r="X262" s="14"/>
    </row>
    <row r="263" customFormat="false" ht="15" hidden="false" customHeight="false" outlineLevel="0" collapsed="false">
      <c r="A263" s="14"/>
      <c r="B263" s="14"/>
      <c r="C263" s="15" t="str">
        <f aca="false">IF($J263="","",IF(AND($V263&lt;&gt;"",$V263&lt;AsOf),"Left",IF($V263&lt;&gt;"","Leaving",IF(AND($U263&lt;&gt;"",$U263&gt;=AsOf),"Unavailable",IF($T263&lt;&gt;"",$T263,IF(VALUE(LEFT($D263,1))&gt;=3,"Live","Onboarding"))))))</f>
        <v/>
      </c>
      <c r="D263" s="15" t="str">
        <f aca="false">IF($J263="","",IF($S263&lt;&gt;"","5. Veteran",IF($R263&lt;&gt;"",IF($K263&gt;=DayVetReview,"4. Veteran review due","3. Newcomer"),IF($O263&lt;&gt;"","2. Shadowing","1. Training"))))</f>
        <v/>
      </c>
      <c r="E263" s="15" t="str">
        <f aca="false">IF(OR($J263="",$C263="Left",$C263="Leaving"),"",IF(AND($O263="",$K263&gt;DayAbandon),"Gate: training not done by day "&amp;DayAbandon,IF(AND($N263="",$K263&gt;DayTools),"Behind: tools not set up (day "&amp;DayTools&amp;")",IF(AND($O263="",$K263&gt;DayTraining),"Behind: training (day "&amp;DayTraining&amp;")",IF(AND($Q263="",$K263&gt;DayShadowing),"Behind: shadowing (day "&amp;DayShadowing&amp;")",IF(AND($R263="",$K263&gt;DayLive),"Behind: not live yet (day "&amp;DayLive&amp;")",IF(AND(LEFT($D263,1)="3",IF($W263="",TRUE(),AsOf-$W263&gt;NewcomerGap)),"Newcomer: no 1:1 in "&amp;NewcomerGap&amp;"+ days","")))))))</f>
        <v/>
      </c>
      <c r="F263" s="14"/>
      <c r="G263" s="14"/>
      <c r="H263" s="14"/>
      <c r="I263" s="14"/>
      <c r="J263" s="16"/>
      <c r="K263" s="15" t="str">
        <f aca="false">IF($J263="","",IF($V263&lt;&gt;"",MIN($V263,AsOf),AsOf)-$J263)</f>
        <v/>
      </c>
      <c r="L263" s="14"/>
      <c r="M263" s="14"/>
      <c r="N263" s="16"/>
      <c r="O263" s="16"/>
      <c r="P263" s="17"/>
      <c r="Q263" s="16"/>
      <c r="R263" s="16"/>
      <c r="S263" s="16"/>
      <c r="T263" s="14"/>
      <c r="U263" s="16"/>
      <c r="V263" s="18" t="str">
        <f aca="false">IF($A263="","",IFERROR(IF(INDEX(Leavers!$E$2:$E$301,MATCH($A263,Leavers!$A$2:$A$301,0))="","",INDEX(Leavers!$E$2:$E$301,MATCH($A263,Leavers!$A$2:$A$301,0))),""))</f>
        <v/>
      </c>
      <c r="W263" s="18" t="str">
        <f aca="false">IF($A263="","",IF(COUNTIF('Conversation log'!$B$2:$B$1001,$A263)=0,"",_xlfn.MAXIFS('Conversation log'!$A$2:$A$1001,'Conversation log'!$B$2:$B$1001,$A263)))</f>
        <v/>
      </c>
      <c r="X263" s="14"/>
    </row>
    <row r="264" customFormat="false" ht="15" hidden="false" customHeight="false" outlineLevel="0" collapsed="false">
      <c r="A264" s="14"/>
      <c r="B264" s="14"/>
      <c r="C264" s="15" t="str">
        <f aca="false">IF($J264="","",IF(AND($V264&lt;&gt;"",$V264&lt;AsOf),"Left",IF($V264&lt;&gt;"","Leaving",IF(AND($U264&lt;&gt;"",$U264&gt;=AsOf),"Unavailable",IF($T264&lt;&gt;"",$T264,IF(VALUE(LEFT($D264,1))&gt;=3,"Live","Onboarding"))))))</f>
        <v/>
      </c>
      <c r="D264" s="15" t="str">
        <f aca="false">IF($J264="","",IF($S264&lt;&gt;"","5. Veteran",IF($R264&lt;&gt;"",IF($K264&gt;=DayVetReview,"4. Veteran review due","3. Newcomer"),IF($O264&lt;&gt;"","2. Shadowing","1. Training"))))</f>
        <v/>
      </c>
      <c r="E264" s="15" t="str">
        <f aca="false">IF(OR($J264="",$C264="Left",$C264="Leaving"),"",IF(AND($O264="",$K264&gt;DayAbandon),"Gate: training not done by day "&amp;DayAbandon,IF(AND($N264="",$K264&gt;DayTools),"Behind: tools not set up (day "&amp;DayTools&amp;")",IF(AND($O264="",$K264&gt;DayTraining),"Behind: training (day "&amp;DayTraining&amp;")",IF(AND($Q264="",$K264&gt;DayShadowing),"Behind: shadowing (day "&amp;DayShadowing&amp;")",IF(AND($R264="",$K264&gt;DayLive),"Behind: not live yet (day "&amp;DayLive&amp;")",IF(AND(LEFT($D264,1)="3",IF($W264="",TRUE(),AsOf-$W264&gt;NewcomerGap)),"Newcomer: no 1:1 in "&amp;NewcomerGap&amp;"+ days","")))))))</f>
        <v/>
      </c>
      <c r="F264" s="14"/>
      <c r="G264" s="14"/>
      <c r="H264" s="14"/>
      <c r="I264" s="14"/>
      <c r="J264" s="16"/>
      <c r="K264" s="15" t="str">
        <f aca="false">IF($J264="","",IF($V264&lt;&gt;"",MIN($V264,AsOf),AsOf)-$J264)</f>
        <v/>
      </c>
      <c r="L264" s="14"/>
      <c r="M264" s="14"/>
      <c r="N264" s="16"/>
      <c r="O264" s="16"/>
      <c r="P264" s="17"/>
      <c r="Q264" s="16"/>
      <c r="R264" s="16"/>
      <c r="S264" s="16"/>
      <c r="T264" s="14"/>
      <c r="U264" s="16"/>
      <c r="V264" s="18" t="str">
        <f aca="false">IF($A264="","",IFERROR(IF(INDEX(Leavers!$E$2:$E$301,MATCH($A264,Leavers!$A$2:$A$301,0))="","",INDEX(Leavers!$E$2:$E$301,MATCH($A264,Leavers!$A$2:$A$301,0))),""))</f>
        <v/>
      </c>
      <c r="W264" s="18" t="str">
        <f aca="false">IF($A264="","",IF(COUNTIF('Conversation log'!$B$2:$B$1001,$A264)=0,"",_xlfn.MAXIFS('Conversation log'!$A$2:$A$1001,'Conversation log'!$B$2:$B$1001,$A264)))</f>
        <v/>
      </c>
      <c r="X264" s="14"/>
    </row>
    <row r="265" customFormat="false" ht="15" hidden="false" customHeight="false" outlineLevel="0" collapsed="false">
      <c r="A265" s="14"/>
      <c r="B265" s="14"/>
      <c r="C265" s="15" t="str">
        <f aca="false">IF($J265="","",IF(AND($V265&lt;&gt;"",$V265&lt;AsOf),"Left",IF($V265&lt;&gt;"","Leaving",IF(AND($U265&lt;&gt;"",$U265&gt;=AsOf),"Unavailable",IF($T265&lt;&gt;"",$T265,IF(VALUE(LEFT($D265,1))&gt;=3,"Live","Onboarding"))))))</f>
        <v/>
      </c>
      <c r="D265" s="15" t="str">
        <f aca="false">IF($J265="","",IF($S265&lt;&gt;"","5. Veteran",IF($R265&lt;&gt;"",IF($K265&gt;=DayVetReview,"4. Veteran review due","3. Newcomer"),IF($O265&lt;&gt;"","2. Shadowing","1. Training"))))</f>
        <v/>
      </c>
      <c r="E265" s="15" t="str">
        <f aca="false">IF(OR($J265="",$C265="Left",$C265="Leaving"),"",IF(AND($O265="",$K265&gt;DayAbandon),"Gate: training not done by day "&amp;DayAbandon,IF(AND($N265="",$K265&gt;DayTools),"Behind: tools not set up (day "&amp;DayTools&amp;")",IF(AND($O265="",$K265&gt;DayTraining),"Behind: training (day "&amp;DayTraining&amp;")",IF(AND($Q265="",$K265&gt;DayShadowing),"Behind: shadowing (day "&amp;DayShadowing&amp;")",IF(AND($R265="",$K265&gt;DayLive),"Behind: not live yet (day "&amp;DayLive&amp;")",IF(AND(LEFT($D265,1)="3",IF($W265="",TRUE(),AsOf-$W265&gt;NewcomerGap)),"Newcomer: no 1:1 in "&amp;NewcomerGap&amp;"+ days","")))))))</f>
        <v/>
      </c>
      <c r="F265" s="14"/>
      <c r="G265" s="14"/>
      <c r="H265" s="14"/>
      <c r="I265" s="14"/>
      <c r="J265" s="16"/>
      <c r="K265" s="15" t="str">
        <f aca="false">IF($J265="","",IF($V265&lt;&gt;"",MIN($V265,AsOf),AsOf)-$J265)</f>
        <v/>
      </c>
      <c r="L265" s="14"/>
      <c r="M265" s="14"/>
      <c r="N265" s="16"/>
      <c r="O265" s="16"/>
      <c r="P265" s="17"/>
      <c r="Q265" s="16"/>
      <c r="R265" s="16"/>
      <c r="S265" s="16"/>
      <c r="T265" s="14"/>
      <c r="U265" s="16"/>
      <c r="V265" s="18" t="str">
        <f aca="false">IF($A265="","",IFERROR(IF(INDEX(Leavers!$E$2:$E$301,MATCH($A265,Leavers!$A$2:$A$301,0))="","",INDEX(Leavers!$E$2:$E$301,MATCH($A265,Leavers!$A$2:$A$301,0))),""))</f>
        <v/>
      </c>
      <c r="W265" s="18" t="str">
        <f aca="false">IF($A265="","",IF(COUNTIF('Conversation log'!$B$2:$B$1001,$A265)=0,"",_xlfn.MAXIFS('Conversation log'!$A$2:$A$1001,'Conversation log'!$B$2:$B$1001,$A265)))</f>
        <v/>
      </c>
      <c r="X265" s="14"/>
    </row>
    <row r="266" customFormat="false" ht="15" hidden="false" customHeight="false" outlineLevel="0" collapsed="false">
      <c r="A266" s="14"/>
      <c r="B266" s="14"/>
      <c r="C266" s="15" t="str">
        <f aca="false">IF($J266="","",IF(AND($V266&lt;&gt;"",$V266&lt;AsOf),"Left",IF($V266&lt;&gt;"","Leaving",IF(AND($U266&lt;&gt;"",$U266&gt;=AsOf),"Unavailable",IF($T266&lt;&gt;"",$T266,IF(VALUE(LEFT($D266,1))&gt;=3,"Live","Onboarding"))))))</f>
        <v/>
      </c>
      <c r="D266" s="15" t="str">
        <f aca="false">IF($J266="","",IF($S266&lt;&gt;"","5. Veteran",IF($R266&lt;&gt;"",IF($K266&gt;=DayVetReview,"4. Veteran review due","3. Newcomer"),IF($O266&lt;&gt;"","2. Shadowing","1. Training"))))</f>
        <v/>
      </c>
      <c r="E266" s="15" t="str">
        <f aca="false">IF(OR($J266="",$C266="Left",$C266="Leaving"),"",IF(AND($O266="",$K266&gt;DayAbandon),"Gate: training not done by day "&amp;DayAbandon,IF(AND($N266="",$K266&gt;DayTools),"Behind: tools not set up (day "&amp;DayTools&amp;")",IF(AND($O266="",$K266&gt;DayTraining),"Behind: training (day "&amp;DayTraining&amp;")",IF(AND($Q266="",$K266&gt;DayShadowing),"Behind: shadowing (day "&amp;DayShadowing&amp;")",IF(AND($R266="",$K266&gt;DayLive),"Behind: not live yet (day "&amp;DayLive&amp;")",IF(AND(LEFT($D266,1)="3",IF($W266="",TRUE(),AsOf-$W266&gt;NewcomerGap)),"Newcomer: no 1:1 in "&amp;NewcomerGap&amp;"+ days","")))))))</f>
        <v/>
      </c>
      <c r="F266" s="14"/>
      <c r="G266" s="14"/>
      <c r="H266" s="14"/>
      <c r="I266" s="14"/>
      <c r="J266" s="16"/>
      <c r="K266" s="15" t="str">
        <f aca="false">IF($J266="","",IF($V266&lt;&gt;"",MIN($V266,AsOf),AsOf)-$J266)</f>
        <v/>
      </c>
      <c r="L266" s="14"/>
      <c r="M266" s="14"/>
      <c r="N266" s="16"/>
      <c r="O266" s="16"/>
      <c r="P266" s="17"/>
      <c r="Q266" s="16"/>
      <c r="R266" s="16"/>
      <c r="S266" s="16"/>
      <c r="T266" s="14"/>
      <c r="U266" s="16"/>
      <c r="V266" s="18" t="str">
        <f aca="false">IF($A266="","",IFERROR(IF(INDEX(Leavers!$E$2:$E$301,MATCH($A266,Leavers!$A$2:$A$301,0))="","",INDEX(Leavers!$E$2:$E$301,MATCH($A266,Leavers!$A$2:$A$301,0))),""))</f>
        <v/>
      </c>
      <c r="W266" s="18" t="str">
        <f aca="false">IF($A266="","",IF(COUNTIF('Conversation log'!$B$2:$B$1001,$A266)=0,"",_xlfn.MAXIFS('Conversation log'!$A$2:$A$1001,'Conversation log'!$B$2:$B$1001,$A266)))</f>
        <v/>
      </c>
      <c r="X266" s="14"/>
    </row>
    <row r="267" customFormat="false" ht="15" hidden="false" customHeight="false" outlineLevel="0" collapsed="false">
      <c r="A267" s="14"/>
      <c r="B267" s="14"/>
      <c r="C267" s="15" t="str">
        <f aca="false">IF($J267="","",IF(AND($V267&lt;&gt;"",$V267&lt;AsOf),"Left",IF($V267&lt;&gt;"","Leaving",IF(AND($U267&lt;&gt;"",$U267&gt;=AsOf),"Unavailable",IF($T267&lt;&gt;"",$T267,IF(VALUE(LEFT($D267,1))&gt;=3,"Live","Onboarding"))))))</f>
        <v/>
      </c>
      <c r="D267" s="15" t="str">
        <f aca="false">IF($J267="","",IF($S267&lt;&gt;"","5. Veteran",IF($R267&lt;&gt;"",IF($K267&gt;=DayVetReview,"4. Veteran review due","3. Newcomer"),IF($O267&lt;&gt;"","2. Shadowing","1. Training"))))</f>
        <v/>
      </c>
      <c r="E267" s="15" t="str">
        <f aca="false">IF(OR($J267="",$C267="Left",$C267="Leaving"),"",IF(AND($O267="",$K267&gt;DayAbandon),"Gate: training not done by day "&amp;DayAbandon,IF(AND($N267="",$K267&gt;DayTools),"Behind: tools not set up (day "&amp;DayTools&amp;")",IF(AND($O267="",$K267&gt;DayTraining),"Behind: training (day "&amp;DayTraining&amp;")",IF(AND($Q267="",$K267&gt;DayShadowing),"Behind: shadowing (day "&amp;DayShadowing&amp;")",IF(AND($R267="",$K267&gt;DayLive),"Behind: not live yet (day "&amp;DayLive&amp;")",IF(AND(LEFT($D267,1)="3",IF($W267="",TRUE(),AsOf-$W267&gt;NewcomerGap)),"Newcomer: no 1:1 in "&amp;NewcomerGap&amp;"+ days","")))))))</f>
        <v/>
      </c>
      <c r="F267" s="14"/>
      <c r="G267" s="14"/>
      <c r="H267" s="14"/>
      <c r="I267" s="14"/>
      <c r="J267" s="16"/>
      <c r="K267" s="15" t="str">
        <f aca="false">IF($J267="","",IF($V267&lt;&gt;"",MIN($V267,AsOf),AsOf)-$J267)</f>
        <v/>
      </c>
      <c r="L267" s="14"/>
      <c r="M267" s="14"/>
      <c r="N267" s="16"/>
      <c r="O267" s="16"/>
      <c r="P267" s="17"/>
      <c r="Q267" s="16"/>
      <c r="R267" s="16"/>
      <c r="S267" s="16"/>
      <c r="T267" s="14"/>
      <c r="U267" s="16"/>
      <c r="V267" s="18" t="str">
        <f aca="false">IF($A267="","",IFERROR(IF(INDEX(Leavers!$E$2:$E$301,MATCH($A267,Leavers!$A$2:$A$301,0))="","",INDEX(Leavers!$E$2:$E$301,MATCH($A267,Leavers!$A$2:$A$301,0))),""))</f>
        <v/>
      </c>
      <c r="W267" s="18" t="str">
        <f aca="false">IF($A267="","",IF(COUNTIF('Conversation log'!$B$2:$B$1001,$A267)=0,"",_xlfn.MAXIFS('Conversation log'!$A$2:$A$1001,'Conversation log'!$B$2:$B$1001,$A267)))</f>
        <v/>
      </c>
      <c r="X267" s="14"/>
    </row>
    <row r="268" customFormat="false" ht="15" hidden="false" customHeight="false" outlineLevel="0" collapsed="false">
      <c r="A268" s="14"/>
      <c r="B268" s="14"/>
      <c r="C268" s="15" t="str">
        <f aca="false">IF($J268="","",IF(AND($V268&lt;&gt;"",$V268&lt;AsOf),"Left",IF($V268&lt;&gt;"","Leaving",IF(AND($U268&lt;&gt;"",$U268&gt;=AsOf),"Unavailable",IF($T268&lt;&gt;"",$T268,IF(VALUE(LEFT($D268,1))&gt;=3,"Live","Onboarding"))))))</f>
        <v/>
      </c>
      <c r="D268" s="15" t="str">
        <f aca="false">IF($J268="","",IF($S268&lt;&gt;"","5. Veteran",IF($R268&lt;&gt;"",IF($K268&gt;=DayVetReview,"4. Veteran review due","3. Newcomer"),IF($O268&lt;&gt;"","2. Shadowing","1. Training"))))</f>
        <v/>
      </c>
      <c r="E268" s="15" t="str">
        <f aca="false">IF(OR($J268="",$C268="Left",$C268="Leaving"),"",IF(AND($O268="",$K268&gt;DayAbandon),"Gate: training not done by day "&amp;DayAbandon,IF(AND($N268="",$K268&gt;DayTools),"Behind: tools not set up (day "&amp;DayTools&amp;")",IF(AND($O268="",$K268&gt;DayTraining),"Behind: training (day "&amp;DayTraining&amp;")",IF(AND($Q268="",$K268&gt;DayShadowing),"Behind: shadowing (day "&amp;DayShadowing&amp;")",IF(AND($R268="",$K268&gt;DayLive),"Behind: not live yet (day "&amp;DayLive&amp;")",IF(AND(LEFT($D268,1)="3",IF($W268="",TRUE(),AsOf-$W268&gt;NewcomerGap)),"Newcomer: no 1:1 in "&amp;NewcomerGap&amp;"+ days","")))))))</f>
        <v/>
      </c>
      <c r="F268" s="14"/>
      <c r="G268" s="14"/>
      <c r="H268" s="14"/>
      <c r="I268" s="14"/>
      <c r="J268" s="16"/>
      <c r="K268" s="15" t="str">
        <f aca="false">IF($J268="","",IF($V268&lt;&gt;"",MIN($V268,AsOf),AsOf)-$J268)</f>
        <v/>
      </c>
      <c r="L268" s="14"/>
      <c r="M268" s="14"/>
      <c r="N268" s="16"/>
      <c r="O268" s="16"/>
      <c r="P268" s="17"/>
      <c r="Q268" s="16"/>
      <c r="R268" s="16"/>
      <c r="S268" s="16"/>
      <c r="T268" s="14"/>
      <c r="U268" s="16"/>
      <c r="V268" s="18" t="str">
        <f aca="false">IF($A268="","",IFERROR(IF(INDEX(Leavers!$E$2:$E$301,MATCH($A268,Leavers!$A$2:$A$301,0))="","",INDEX(Leavers!$E$2:$E$301,MATCH($A268,Leavers!$A$2:$A$301,0))),""))</f>
        <v/>
      </c>
      <c r="W268" s="18" t="str">
        <f aca="false">IF($A268="","",IF(COUNTIF('Conversation log'!$B$2:$B$1001,$A268)=0,"",_xlfn.MAXIFS('Conversation log'!$A$2:$A$1001,'Conversation log'!$B$2:$B$1001,$A268)))</f>
        <v/>
      </c>
      <c r="X268" s="14"/>
    </row>
    <row r="269" customFormat="false" ht="15" hidden="false" customHeight="false" outlineLevel="0" collapsed="false">
      <c r="A269" s="14"/>
      <c r="B269" s="14"/>
      <c r="C269" s="15" t="str">
        <f aca="false">IF($J269="","",IF(AND($V269&lt;&gt;"",$V269&lt;AsOf),"Left",IF($V269&lt;&gt;"","Leaving",IF(AND($U269&lt;&gt;"",$U269&gt;=AsOf),"Unavailable",IF($T269&lt;&gt;"",$T269,IF(VALUE(LEFT($D269,1))&gt;=3,"Live","Onboarding"))))))</f>
        <v/>
      </c>
      <c r="D269" s="15" t="str">
        <f aca="false">IF($J269="","",IF($S269&lt;&gt;"","5. Veteran",IF($R269&lt;&gt;"",IF($K269&gt;=DayVetReview,"4. Veteran review due","3. Newcomer"),IF($O269&lt;&gt;"","2. Shadowing","1. Training"))))</f>
        <v/>
      </c>
      <c r="E269" s="15" t="str">
        <f aca="false">IF(OR($J269="",$C269="Left",$C269="Leaving"),"",IF(AND($O269="",$K269&gt;DayAbandon),"Gate: training not done by day "&amp;DayAbandon,IF(AND($N269="",$K269&gt;DayTools),"Behind: tools not set up (day "&amp;DayTools&amp;")",IF(AND($O269="",$K269&gt;DayTraining),"Behind: training (day "&amp;DayTraining&amp;")",IF(AND($Q269="",$K269&gt;DayShadowing),"Behind: shadowing (day "&amp;DayShadowing&amp;")",IF(AND($R269="",$K269&gt;DayLive),"Behind: not live yet (day "&amp;DayLive&amp;")",IF(AND(LEFT($D269,1)="3",IF($W269="",TRUE(),AsOf-$W269&gt;NewcomerGap)),"Newcomer: no 1:1 in "&amp;NewcomerGap&amp;"+ days","")))))))</f>
        <v/>
      </c>
      <c r="F269" s="14"/>
      <c r="G269" s="14"/>
      <c r="H269" s="14"/>
      <c r="I269" s="14"/>
      <c r="J269" s="16"/>
      <c r="K269" s="15" t="str">
        <f aca="false">IF($J269="","",IF($V269&lt;&gt;"",MIN($V269,AsOf),AsOf)-$J269)</f>
        <v/>
      </c>
      <c r="L269" s="14"/>
      <c r="M269" s="14"/>
      <c r="N269" s="16"/>
      <c r="O269" s="16"/>
      <c r="P269" s="17"/>
      <c r="Q269" s="16"/>
      <c r="R269" s="16"/>
      <c r="S269" s="16"/>
      <c r="T269" s="14"/>
      <c r="U269" s="16"/>
      <c r="V269" s="18" t="str">
        <f aca="false">IF($A269="","",IFERROR(IF(INDEX(Leavers!$E$2:$E$301,MATCH($A269,Leavers!$A$2:$A$301,0))="","",INDEX(Leavers!$E$2:$E$301,MATCH($A269,Leavers!$A$2:$A$301,0))),""))</f>
        <v/>
      </c>
      <c r="W269" s="18" t="str">
        <f aca="false">IF($A269="","",IF(COUNTIF('Conversation log'!$B$2:$B$1001,$A269)=0,"",_xlfn.MAXIFS('Conversation log'!$A$2:$A$1001,'Conversation log'!$B$2:$B$1001,$A269)))</f>
        <v/>
      </c>
      <c r="X269" s="14"/>
    </row>
    <row r="270" customFormat="false" ht="15" hidden="false" customHeight="false" outlineLevel="0" collapsed="false">
      <c r="A270" s="14"/>
      <c r="B270" s="14"/>
      <c r="C270" s="15" t="str">
        <f aca="false">IF($J270="","",IF(AND($V270&lt;&gt;"",$V270&lt;AsOf),"Left",IF($V270&lt;&gt;"","Leaving",IF(AND($U270&lt;&gt;"",$U270&gt;=AsOf),"Unavailable",IF($T270&lt;&gt;"",$T270,IF(VALUE(LEFT($D270,1))&gt;=3,"Live","Onboarding"))))))</f>
        <v/>
      </c>
      <c r="D270" s="15" t="str">
        <f aca="false">IF($J270="","",IF($S270&lt;&gt;"","5. Veteran",IF($R270&lt;&gt;"",IF($K270&gt;=DayVetReview,"4. Veteran review due","3. Newcomer"),IF($O270&lt;&gt;"","2. Shadowing","1. Training"))))</f>
        <v/>
      </c>
      <c r="E270" s="15" t="str">
        <f aca="false">IF(OR($J270="",$C270="Left",$C270="Leaving"),"",IF(AND($O270="",$K270&gt;DayAbandon),"Gate: training not done by day "&amp;DayAbandon,IF(AND($N270="",$K270&gt;DayTools),"Behind: tools not set up (day "&amp;DayTools&amp;")",IF(AND($O270="",$K270&gt;DayTraining),"Behind: training (day "&amp;DayTraining&amp;")",IF(AND($Q270="",$K270&gt;DayShadowing),"Behind: shadowing (day "&amp;DayShadowing&amp;")",IF(AND($R270="",$K270&gt;DayLive),"Behind: not live yet (day "&amp;DayLive&amp;")",IF(AND(LEFT($D270,1)="3",IF($W270="",TRUE(),AsOf-$W270&gt;NewcomerGap)),"Newcomer: no 1:1 in "&amp;NewcomerGap&amp;"+ days","")))))))</f>
        <v/>
      </c>
      <c r="F270" s="14"/>
      <c r="G270" s="14"/>
      <c r="H270" s="14"/>
      <c r="I270" s="14"/>
      <c r="J270" s="16"/>
      <c r="K270" s="15" t="str">
        <f aca="false">IF($J270="","",IF($V270&lt;&gt;"",MIN($V270,AsOf),AsOf)-$J270)</f>
        <v/>
      </c>
      <c r="L270" s="14"/>
      <c r="M270" s="14"/>
      <c r="N270" s="16"/>
      <c r="O270" s="16"/>
      <c r="P270" s="17"/>
      <c r="Q270" s="16"/>
      <c r="R270" s="16"/>
      <c r="S270" s="16"/>
      <c r="T270" s="14"/>
      <c r="U270" s="16"/>
      <c r="V270" s="18" t="str">
        <f aca="false">IF($A270="","",IFERROR(IF(INDEX(Leavers!$E$2:$E$301,MATCH($A270,Leavers!$A$2:$A$301,0))="","",INDEX(Leavers!$E$2:$E$301,MATCH($A270,Leavers!$A$2:$A$301,0))),""))</f>
        <v/>
      </c>
      <c r="W270" s="18" t="str">
        <f aca="false">IF($A270="","",IF(COUNTIF('Conversation log'!$B$2:$B$1001,$A270)=0,"",_xlfn.MAXIFS('Conversation log'!$A$2:$A$1001,'Conversation log'!$B$2:$B$1001,$A270)))</f>
        <v/>
      </c>
      <c r="X270" s="14"/>
    </row>
    <row r="271" customFormat="false" ht="15" hidden="false" customHeight="false" outlineLevel="0" collapsed="false">
      <c r="A271" s="14"/>
      <c r="B271" s="14"/>
      <c r="C271" s="15" t="str">
        <f aca="false">IF($J271="","",IF(AND($V271&lt;&gt;"",$V271&lt;AsOf),"Left",IF($V271&lt;&gt;"","Leaving",IF(AND($U271&lt;&gt;"",$U271&gt;=AsOf),"Unavailable",IF($T271&lt;&gt;"",$T271,IF(VALUE(LEFT($D271,1))&gt;=3,"Live","Onboarding"))))))</f>
        <v/>
      </c>
      <c r="D271" s="15" t="str">
        <f aca="false">IF($J271="","",IF($S271&lt;&gt;"","5. Veteran",IF($R271&lt;&gt;"",IF($K271&gt;=DayVetReview,"4. Veteran review due","3. Newcomer"),IF($O271&lt;&gt;"","2. Shadowing","1. Training"))))</f>
        <v/>
      </c>
      <c r="E271" s="15" t="str">
        <f aca="false">IF(OR($J271="",$C271="Left",$C271="Leaving"),"",IF(AND($O271="",$K271&gt;DayAbandon),"Gate: training not done by day "&amp;DayAbandon,IF(AND($N271="",$K271&gt;DayTools),"Behind: tools not set up (day "&amp;DayTools&amp;")",IF(AND($O271="",$K271&gt;DayTraining),"Behind: training (day "&amp;DayTraining&amp;")",IF(AND($Q271="",$K271&gt;DayShadowing),"Behind: shadowing (day "&amp;DayShadowing&amp;")",IF(AND($R271="",$K271&gt;DayLive),"Behind: not live yet (day "&amp;DayLive&amp;")",IF(AND(LEFT($D271,1)="3",IF($W271="",TRUE(),AsOf-$W271&gt;NewcomerGap)),"Newcomer: no 1:1 in "&amp;NewcomerGap&amp;"+ days","")))))))</f>
        <v/>
      </c>
      <c r="F271" s="14"/>
      <c r="G271" s="14"/>
      <c r="H271" s="14"/>
      <c r="I271" s="14"/>
      <c r="J271" s="16"/>
      <c r="K271" s="15" t="str">
        <f aca="false">IF($J271="","",IF($V271&lt;&gt;"",MIN($V271,AsOf),AsOf)-$J271)</f>
        <v/>
      </c>
      <c r="L271" s="14"/>
      <c r="M271" s="14"/>
      <c r="N271" s="16"/>
      <c r="O271" s="16"/>
      <c r="P271" s="17"/>
      <c r="Q271" s="16"/>
      <c r="R271" s="16"/>
      <c r="S271" s="16"/>
      <c r="T271" s="14"/>
      <c r="U271" s="16"/>
      <c r="V271" s="18" t="str">
        <f aca="false">IF($A271="","",IFERROR(IF(INDEX(Leavers!$E$2:$E$301,MATCH($A271,Leavers!$A$2:$A$301,0))="","",INDEX(Leavers!$E$2:$E$301,MATCH($A271,Leavers!$A$2:$A$301,0))),""))</f>
        <v/>
      </c>
      <c r="W271" s="18" t="str">
        <f aca="false">IF($A271="","",IF(COUNTIF('Conversation log'!$B$2:$B$1001,$A271)=0,"",_xlfn.MAXIFS('Conversation log'!$A$2:$A$1001,'Conversation log'!$B$2:$B$1001,$A271)))</f>
        <v/>
      </c>
      <c r="X271" s="14"/>
    </row>
    <row r="272" customFormat="false" ht="15" hidden="false" customHeight="false" outlineLevel="0" collapsed="false">
      <c r="A272" s="14"/>
      <c r="B272" s="14"/>
      <c r="C272" s="15" t="str">
        <f aca="false">IF($J272="","",IF(AND($V272&lt;&gt;"",$V272&lt;AsOf),"Left",IF($V272&lt;&gt;"","Leaving",IF(AND($U272&lt;&gt;"",$U272&gt;=AsOf),"Unavailable",IF($T272&lt;&gt;"",$T272,IF(VALUE(LEFT($D272,1))&gt;=3,"Live","Onboarding"))))))</f>
        <v/>
      </c>
      <c r="D272" s="15" t="str">
        <f aca="false">IF($J272="","",IF($S272&lt;&gt;"","5. Veteran",IF($R272&lt;&gt;"",IF($K272&gt;=DayVetReview,"4. Veteran review due","3. Newcomer"),IF($O272&lt;&gt;"","2. Shadowing","1. Training"))))</f>
        <v/>
      </c>
      <c r="E272" s="15" t="str">
        <f aca="false">IF(OR($J272="",$C272="Left",$C272="Leaving"),"",IF(AND($O272="",$K272&gt;DayAbandon),"Gate: training not done by day "&amp;DayAbandon,IF(AND($N272="",$K272&gt;DayTools),"Behind: tools not set up (day "&amp;DayTools&amp;")",IF(AND($O272="",$K272&gt;DayTraining),"Behind: training (day "&amp;DayTraining&amp;")",IF(AND($Q272="",$K272&gt;DayShadowing),"Behind: shadowing (day "&amp;DayShadowing&amp;")",IF(AND($R272="",$K272&gt;DayLive),"Behind: not live yet (day "&amp;DayLive&amp;")",IF(AND(LEFT($D272,1)="3",IF($W272="",TRUE(),AsOf-$W272&gt;NewcomerGap)),"Newcomer: no 1:1 in "&amp;NewcomerGap&amp;"+ days","")))))))</f>
        <v/>
      </c>
      <c r="F272" s="14"/>
      <c r="G272" s="14"/>
      <c r="H272" s="14"/>
      <c r="I272" s="14"/>
      <c r="J272" s="16"/>
      <c r="K272" s="15" t="str">
        <f aca="false">IF($J272="","",IF($V272&lt;&gt;"",MIN($V272,AsOf),AsOf)-$J272)</f>
        <v/>
      </c>
      <c r="L272" s="14"/>
      <c r="M272" s="14"/>
      <c r="N272" s="16"/>
      <c r="O272" s="16"/>
      <c r="P272" s="17"/>
      <c r="Q272" s="16"/>
      <c r="R272" s="16"/>
      <c r="S272" s="16"/>
      <c r="T272" s="14"/>
      <c r="U272" s="16"/>
      <c r="V272" s="18" t="str">
        <f aca="false">IF($A272="","",IFERROR(IF(INDEX(Leavers!$E$2:$E$301,MATCH($A272,Leavers!$A$2:$A$301,0))="","",INDEX(Leavers!$E$2:$E$301,MATCH($A272,Leavers!$A$2:$A$301,0))),""))</f>
        <v/>
      </c>
      <c r="W272" s="18" t="str">
        <f aca="false">IF($A272="","",IF(COUNTIF('Conversation log'!$B$2:$B$1001,$A272)=0,"",_xlfn.MAXIFS('Conversation log'!$A$2:$A$1001,'Conversation log'!$B$2:$B$1001,$A272)))</f>
        <v/>
      </c>
      <c r="X272" s="14"/>
    </row>
    <row r="273" customFormat="false" ht="15" hidden="false" customHeight="false" outlineLevel="0" collapsed="false">
      <c r="A273" s="14"/>
      <c r="B273" s="14"/>
      <c r="C273" s="15" t="str">
        <f aca="false">IF($J273="","",IF(AND($V273&lt;&gt;"",$V273&lt;AsOf),"Left",IF($V273&lt;&gt;"","Leaving",IF(AND($U273&lt;&gt;"",$U273&gt;=AsOf),"Unavailable",IF($T273&lt;&gt;"",$T273,IF(VALUE(LEFT($D273,1))&gt;=3,"Live","Onboarding"))))))</f>
        <v/>
      </c>
      <c r="D273" s="15" t="str">
        <f aca="false">IF($J273="","",IF($S273&lt;&gt;"","5. Veteran",IF($R273&lt;&gt;"",IF($K273&gt;=DayVetReview,"4. Veteran review due","3. Newcomer"),IF($O273&lt;&gt;"","2. Shadowing","1. Training"))))</f>
        <v/>
      </c>
      <c r="E273" s="15" t="str">
        <f aca="false">IF(OR($J273="",$C273="Left",$C273="Leaving"),"",IF(AND($O273="",$K273&gt;DayAbandon),"Gate: training not done by day "&amp;DayAbandon,IF(AND($N273="",$K273&gt;DayTools),"Behind: tools not set up (day "&amp;DayTools&amp;")",IF(AND($O273="",$K273&gt;DayTraining),"Behind: training (day "&amp;DayTraining&amp;")",IF(AND($Q273="",$K273&gt;DayShadowing),"Behind: shadowing (day "&amp;DayShadowing&amp;")",IF(AND($R273="",$K273&gt;DayLive),"Behind: not live yet (day "&amp;DayLive&amp;")",IF(AND(LEFT($D273,1)="3",IF($W273="",TRUE(),AsOf-$W273&gt;NewcomerGap)),"Newcomer: no 1:1 in "&amp;NewcomerGap&amp;"+ days","")))))))</f>
        <v/>
      </c>
      <c r="F273" s="14"/>
      <c r="G273" s="14"/>
      <c r="H273" s="14"/>
      <c r="I273" s="14"/>
      <c r="J273" s="16"/>
      <c r="K273" s="15" t="str">
        <f aca="false">IF($J273="","",IF($V273&lt;&gt;"",MIN($V273,AsOf),AsOf)-$J273)</f>
        <v/>
      </c>
      <c r="L273" s="14"/>
      <c r="M273" s="14"/>
      <c r="N273" s="16"/>
      <c r="O273" s="16"/>
      <c r="P273" s="17"/>
      <c r="Q273" s="16"/>
      <c r="R273" s="16"/>
      <c r="S273" s="16"/>
      <c r="T273" s="14"/>
      <c r="U273" s="16"/>
      <c r="V273" s="18" t="str">
        <f aca="false">IF($A273="","",IFERROR(IF(INDEX(Leavers!$E$2:$E$301,MATCH($A273,Leavers!$A$2:$A$301,0))="","",INDEX(Leavers!$E$2:$E$301,MATCH($A273,Leavers!$A$2:$A$301,0))),""))</f>
        <v/>
      </c>
      <c r="W273" s="18" t="str">
        <f aca="false">IF($A273="","",IF(COUNTIF('Conversation log'!$B$2:$B$1001,$A273)=0,"",_xlfn.MAXIFS('Conversation log'!$A$2:$A$1001,'Conversation log'!$B$2:$B$1001,$A273)))</f>
        <v/>
      </c>
      <c r="X273" s="14"/>
    </row>
    <row r="274" customFormat="false" ht="15" hidden="false" customHeight="false" outlineLevel="0" collapsed="false">
      <c r="A274" s="14"/>
      <c r="B274" s="14"/>
      <c r="C274" s="15" t="str">
        <f aca="false">IF($J274="","",IF(AND($V274&lt;&gt;"",$V274&lt;AsOf),"Left",IF($V274&lt;&gt;"","Leaving",IF(AND($U274&lt;&gt;"",$U274&gt;=AsOf),"Unavailable",IF($T274&lt;&gt;"",$T274,IF(VALUE(LEFT($D274,1))&gt;=3,"Live","Onboarding"))))))</f>
        <v/>
      </c>
      <c r="D274" s="15" t="str">
        <f aca="false">IF($J274="","",IF($S274&lt;&gt;"","5. Veteran",IF($R274&lt;&gt;"",IF($K274&gt;=DayVetReview,"4. Veteran review due","3. Newcomer"),IF($O274&lt;&gt;"","2. Shadowing","1. Training"))))</f>
        <v/>
      </c>
      <c r="E274" s="15" t="str">
        <f aca="false">IF(OR($J274="",$C274="Left",$C274="Leaving"),"",IF(AND($O274="",$K274&gt;DayAbandon),"Gate: training not done by day "&amp;DayAbandon,IF(AND($N274="",$K274&gt;DayTools),"Behind: tools not set up (day "&amp;DayTools&amp;")",IF(AND($O274="",$K274&gt;DayTraining),"Behind: training (day "&amp;DayTraining&amp;")",IF(AND($Q274="",$K274&gt;DayShadowing),"Behind: shadowing (day "&amp;DayShadowing&amp;")",IF(AND($R274="",$K274&gt;DayLive),"Behind: not live yet (day "&amp;DayLive&amp;")",IF(AND(LEFT($D274,1)="3",IF($W274="",TRUE(),AsOf-$W274&gt;NewcomerGap)),"Newcomer: no 1:1 in "&amp;NewcomerGap&amp;"+ days","")))))))</f>
        <v/>
      </c>
      <c r="F274" s="14"/>
      <c r="G274" s="14"/>
      <c r="H274" s="14"/>
      <c r="I274" s="14"/>
      <c r="J274" s="16"/>
      <c r="K274" s="15" t="str">
        <f aca="false">IF($J274="","",IF($V274&lt;&gt;"",MIN($V274,AsOf),AsOf)-$J274)</f>
        <v/>
      </c>
      <c r="L274" s="14"/>
      <c r="M274" s="14"/>
      <c r="N274" s="16"/>
      <c r="O274" s="16"/>
      <c r="P274" s="17"/>
      <c r="Q274" s="16"/>
      <c r="R274" s="16"/>
      <c r="S274" s="16"/>
      <c r="T274" s="14"/>
      <c r="U274" s="16"/>
      <c r="V274" s="18" t="str">
        <f aca="false">IF($A274="","",IFERROR(IF(INDEX(Leavers!$E$2:$E$301,MATCH($A274,Leavers!$A$2:$A$301,0))="","",INDEX(Leavers!$E$2:$E$301,MATCH($A274,Leavers!$A$2:$A$301,0))),""))</f>
        <v/>
      </c>
      <c r="W274" s="18" t="str">
        <f aca="false">IF($A274="","",IF(COUNTIF('Conversation log'!$B$2:$B$1001,$A274)=0,"",_xlfn.MAXIFS('Conversation log'!$A$2:$A$1001,'Conversation log'!$B$2:$B$1001,$A274)))</f>
        <v/>
      </c>
      <c r="X274" s="14"/>
    </row>
    <row r="275" customFormat="false" ht="15" hidden="false" customHeight="false" outlineLevel="0" collapsed="false">
      <c r="A275" s="14"/>
      <c r="B275" s="14"/>
      <c r="C275" s="15" t="str">
        <f aca="false">IF($J275="","",IF(AND($V275&lt;&gt;"",$V275&lt;AsOf),"Left",IF($V275&lt;&gt;"","Leaving",IF(AND($U275&lt;&gt;"",$U275&gt;=AsOf),"Unavailable",IF($T275&lt;&gt;"",$T275,IF(VALUE(LEFT($D275,1))&gt;=3,"Live","Onboarding"))))))</f>
        <v/>
      </c>
      <c r="D275" s="15" t="str">
        <f aca="false">IF($J275="","",IF($S275&lt;&gt;"","5. Veteran",IF($R275&lt;&gt;"",IF($K275&gt;=DayVetReview,"4. Veteran review due","3. Newcomer"),IF($O275&lt;&gt;"","2. Shadowing","1. Training"))))</f>
        <v/>
      </c>
      <c r="E275" s="15" t="str">
        <f aca="false">IF(OR($J275="",$C275="Left",$C275="Leaving"),"",IF(AND($O275="",$K275&gt;DayAbandon),"Gate: training not done by day "&amp;DayAbandon,IF(AND($N275="",$K275&gt;DayTools),"Behind: tools not set up (day "&amp;DayTools&amp;")",IF(AND($O275="",$K275&gt;DayTraining),"Behind: training (day "&amp;DayTraining&amp;")",IF(AND($Q275="",$K275&gt;DayShadowing),"Behind: shadowing (day "&amp;DayShadowing&amp;")",IF(AND($R275="",$K275&gt;DayLive),"Behind: not live yet (day "&amp;DayLive&amp;")",IF(AND(LEFT($D275,1)="3",IF($W275="",TRUE(),AsOf-$W275&gt;NewcomerGap)),"Newcomer: no 1:1 in "&amp;NewcomerGap&amp;"+ days","")))))))</f>
        <v/>
      </c>
      <c r="F275" s="14"/>
      <c r="G275" s="14"/>
      <c r="H275" s="14"/>
      <c r="I275" s="14"/>
      <c r="J275" s="16"/>
      <c r="K275" s="15" t="str">
        <f aca="false">IF($J275="","",IF($V275&lt;&gt;"",MIN($V275,AsOf),AsOf)-$J275)</f>
        <v/>
      </c>
      <c r="L275" s="14"/>
      <c r="M275" s="14"/>
      <c r="N275" s="16"/>
      <c r="O275" s="16"/>
      <c r="P275" s="17"/>
      <c r="Q275" s="16"/>
      <c r="R275" s="16"/>
      <c r="S275" s="16"/>
      <c r="T275" s="14"/>
      <c r="U275" s="16"/>
      <c r="V275" s="18" t="str">
        <f aca="false">IF($A275="","",IFERROR(IF(INDEX(Leavers!$E$2:$E$301,MATCH($A275,Leavers!$A$2:$A$301,0))="","",INDEX(Leavers!$E$2:$E$301,MATCH($A275,Leavers!$A$2:$A$301,0))),""))</f>
        <v/>
      </c>
      <c r="W275" s="18" t="str">
        <f aca="false">IF($A275="","",IF(COUNTIF('Conversation log'!$B$2:$B$1001,$A275)=0,"",_xlfn.MAXIFS('Conversation log'!$A$2:$A$1001,'Conversation log'!$B$2:$B$1001,$A275)))</f>
        <v/>
      </c>
      <c r="X275" s="14"/>
    </row>
    <row r="276" customFormat="false" ht="15" hidden="false" customHeight="false" outlineLevel="0" collapsed="false">
      <c r="A276" s="14"/>
      <c r="B276" s="14"/>
      <c r="C276" s="15" t="str">
        <f aca="false">IF($J276="","",IF(AND($V276&lt;&gt;"",$V276&lt;AsOf),"Left",IF($V276&lt;&gt;"","Leaving",IF(AND($U276&lt;&gt;"",$U276&gt;=AsOf),"Unavailable",IF($T276&lt;&gt;"",$T276,IF(VALUE(LEFT($D276,1))&gt;=3,"Live","Onboarding"))))))</f>
        <v/>
      </c>
      <c r="D276" s="15" t="str">
        <f aca="false">IF($J276="","",IF($S276&lt;&gt;"","5. Veteran",IF($R276&lt;&gt;"",IF($K276&gt;=DayVetReview,"4. Veteran review due","3. Newcomer"),IF($O276&lt;&gt;"","2. Shadowing","1. Training"))))</f>
        <v/>
      </c>
      <c r="E276" s="15" t="str">
        <f aca="false">IF(OR($J276="",$C276="Left",$C276="Leaving"),"",IF(AND($O276="",$K276&gt;DayAbandon),"Gate: training not done by day "&amp;DayAbandon,IF(AND($N276="",$K276&gt;DayTools),"Behind: tools not set up (day "&amp;DayTools&amp;")",IF(AND($O276="",$K276&gt;DayTraining),"Behind: training (day "&amp;DayTraining&amp;")",IF(AND($Q276="",$K276&gt;DayShadowing),"Behind: shadowing (day "&amp;DayShadowing&amp;")",IF(AND($R276="",$K276&gt;DayLive),"Behind: not live yet (day "&amp;DayLive&amp;")",IF(AND(LEFT($D276,1)="3",IF($W276="",TRUE(),AsOf-$W276&gt;NewcomerGap)),"Newcomer: no 1:1 in "&amp;NewcomerGap&amp;"+ days","")))))))</f>
        <v/>
      </c>
      <c r="F276" s="14"/>
      <c r="G276" s="14"/>
      <c r="H276" s="14"/>
      <c r="I276" s="14"/>
      <c r="J276" s="16"/>
      <c r="K276" s="15" t="str">
        <f aca="false">IF($J276="","",IF($V276&lt;&gt;"",MIN($V276,AsOf),AsOf)-$J276)</f>
        <v/>
      </c>
      <c r="L276" s="14"/>
      <c r="M276" s="14"/>
      <c r="N276" s="16"/>
      <c r="O276" s="16"/>
      <c r="P276" s="17"/>
      <c r="Q276" s="16"/>
      <c r="R276" s="16"/>
      <c r="S276" s="16"/>
      <c r="T276" s="14"/>
      <c r="U276" s="16"/>
      <c r="V276" s="18" t="str">
        <f aca="false">IF($A276="","",IFERROR(IF(INDEX(Leavers!$E$2:$E$301,MATCH($A276,Leavers!$A$2:$A$301,0))="","",INDEX(Leavers!$E$2:$E$301,MATCH($A276,Leavers!$A$2:$A$301,0))),""))</f>
        <v/>
      </c>
      <c r="W276" s="18" t="str">
        <f aca="false">IF($A276="","",IF(COUNTIF('Conversation log'!$B$2:$B$1001,$A276)=0,"",_xlfn.MAXIFS('Conversation log'!$A$2:$A$1001,'Conversation log'!$B$2:$B$1001,$A276)))</f>
        <v/>
      </c>
      <c r="X276" s="14"/>
    </row>
    <row r="277" customFormat="false" ht="15" hidden="false" customHeight="false" outlineLevel="0" collapsed="false">
      <c r="A277" s="14"/>
      <c r="B277" s="14"/>
      <c r="C277" s="15" t="str">
        <f aca="false">IF($J277="","",IF(AND($V277&lt;&gt;"",$V277&lt;AsOf),"Left",IF($V277&lt;&gt;"","Leaving",IF(AND($U277&lt;&gt;"",$U277&gt;=AsOf),"Unavailable",IF($T277&lt;&gt;"",$T277,IF(VALUE(LEFT($D277,1))&gt;=3,"Live","Onboarding"))))))</f>
        <v/>
      </c>
      <c r="D277" s="15" t="str">
        <f aca="false">IF($J277="","",IF($S277&lt;&gt;"","5. Veteran",IF($R277&lt;&gt;"",IF($K277&gt;=DayVetReview,"4. Veteran review due","3. Newcomer"),IF($O277&lt;&gt;"","2. Shadowing","1. Training"))))</f>
        <v/>
      </c>
      <c r="E277" s="15" t="str">
        <f aca="false">IF(OR($J277="",$C277="Left",$C277="Leaving"),"",IF(AND($O277="",$K277&gt;DayAbandon),"Gate: training not done by day "&amp;DayAbandon,IF(AND($N277="",$K277&gt;DayTools),"Behind: tools not set up (day "&amp;DayTools&amp;")",IF(AND($O277="",$K277&gt;DayTraining),"Behind: training (day "&amp;DayTraining&amp;")",IF(AND($Q277="",$K277&gt;DayShadowing),"Behind: shadowing (day "&amp;DayShadowing&amp;")",IF(AND($R277="",$K277&gt;DayLive),"Behind: not live yet (day "&amp;DayLive&amp;")",IF(AND(LEFT($D277,1)="3",IF($W277="",TRUE(),AsOf-$W277&gt;NewcomerGap)),"Newcomer: no 1:1 in "&amp;NewcomerGap&amp;"+ days","")))))))</f>
        <v/>
      </c>
      <c r="F277" s="14"/>
      <c r="G277" s="14"/>
      <c r="H277" s="14"/>
      <c r="I277" s="14"/>
      <c r="J277" s="16"/>
      <c r="K277" s="15" t="str">
        <f aca="false">IF($J277="","",IF($V277&lt;&gt;"",MIN($V277,AsOf),AsOf)-$J277)</f>
        <v/>
      </c>
      <c r="L277" s="14"/>
      <c r="M277" s="14"/>
      <c r="N277" s="16"/>
      <c r="O277" s="16"/>
      <c r="P277" s="17"/>
      <c r="Q277" s="16"/>
      <c r="R277" s="16"/>
      <c r="S277" s="16"/>
      <c r="T277" s="14"/>
      <c r="U277" s="16"/>
      <c r="V277" s="18" t="str">
        <f aca="false">IF($A277="","",IFERROR(IF(INDEX(Leavers!$E$2:$E$301,MATCH($A277,Leavers!$A$2:$A$301,0))="","",INDEX(Leavers!$E$2:$E$301,MATCH($A277,Leavers!$A$2:$A$301,0))),""))</f>
        <v/>
      </c>
      <c r="W277" s="18" t="str">
        <f aca="false">IF($A277="","",IF(COUNTIF('Conversation log'!$B$2:$B$1001,$A277)=0,"",_xlfn.MAXIFS('Conversation log'!$A$2:$A$1001,'Conversation log'!$B$2:$B$1001,$A277)))</f>
        <v/>
      </c>
      <c r="X277" s="14"/>
    </row>
    <row r="278" customFormat="false" ht="15" hidden="false" customHeight="false" outlineLevel="0" collapsed="false">
      <c r="A278" s="14"/>
      <c r="B278" s="14"/>
      <c r="C278" s="15" t="str">
        <f aca="false">IF($J278="","",IF(AND($V278&lt;&gt;"",$V278&lt;AsOf),"Left",IF($V278&lt;&gt;"","Leaving",IF(AND($U278&lt;&gt;"",$U278&gt;=AsOf),"Unavailable",IF($T278&lt;&gt;"",$T278,IF(VALUE(LEFT($D278,1))&gt;=3,"Live","Onboarding"))))))</f>
        <v/>
      </c>
      <c r="D278" s="15" t="str">
        <f aca="false">IF($J278="","",IF($S278&lt;&gt;"","5. Veteran",IF($R278&lt;&gt;"",IF($K278&gt;=DayVetReview,"4. Veteran review due","3. Newcomer"),IF($O278&lt;&gt;"","2. Shadowing","1. Training"))))</f>
        <v/>
      </c>
      <c r="E278" s="15" t="str">
        <f aca="false">IF(OR($J278="",$C278="Left",$C278="Leaving"),"",IF(AND($O278="",$K278&gt;DayAbandon),"Gate: training not done by day "&amp;DayAbandon,IF(AND($N278="",$K278&gt;DayTools),"Behind: tools not set up (day "&amp;DayTools&amp;")",IF(AND($O278="",$K278&gt;DayTraining),"Behind: training (day "&amp;DayTraining&amp;")",IF(AND($Q278="",$K278&gt;DayShadowing),"Behind: shadowing (day "&amp;DayShadowing&amp;")",IF(AND($R278="",$K278&gt;DayLive),"Behind: not live yet (day "&amp;DayLive&amp;")",IF(AND(LEFT($D278,1)="3",IF($W278="",TRUE(),AsOf-$W278&gt;NewcomerGap)),"Newcomer: no 1:1 in "&amp;NewcomerGap&amp;"+ days","")))))))</f>
        <v/>
      </c>
      <c r="F278" s="14"/>
      <c r="G278" s="14"/>
      <c r="H278" s="14"/>
      <c r="I278" s="14"/>
      <c r="J278" s="16"/>
      <c r="K278" s="15" t="str">
        <f aca="false">IF($J278="","",IF($V278&lt;&gt;"",MIN($V278,AsOf),AsOf)-$J278)</f>
        <v/>
      </c>
      <c r="L278" s="14"/>
      <c r="M278" s="14"/>
      <c r="N278" s="16"/>
      <c r="O278" s="16"/>
      <c r="P278" s="17"/>
      <c r="Q278" s="16"/>
      <c r="R278" s="16"/>
      <c r="S278" s="16"/>
      <c r="T278" s="14"/>
      <c r="U278" s="16"/>
      <c r="V278" s="18" t="str">
        <f aca="false">IF($A278="","",IFERROR(IF(INDEX(Leavers!$E$2:$E$301,MATCH($A278,Leavers!$A$2:$A$301,0))="","",INDEX(Leavers!$E$2:$E$301,MATCH($A278,Leavers!$A$2:$A$301,0))),""))</f>
        <v/>
      </c>
      <c r="W278" s="18" t="str">
        <f aca="false">IF($A278="","",IF(COUNTIF('Conversation log'!$B$2:$B$1001,$A278)=0,"",_xlfn.MAXIFS('Conversation log'!$A$2:$A$1001,'Conversation log'!$B$2:$B$1001,$A278)))</f>
        <v/>
      </c>
      <c r="X278" s="14"/>
    </row>
    <row r="279" customFormat="false" ht="15" hidden="false" customHeight="false" outlineLevel="0" collapsed="false">
      <c r="A279" s="14"/>
      <c r="B279" s="14"/>
      <c r="C279" s="15" t="str">
        <f aca="false">IF($J279="","",IF(AND($V279&lt;&gt;"",$V279&lt;AsOf),"Left",IF($V279&lt;&gt;"","Leaving",IF(AND($U279&lt;&gt;"",$U279&gt;=AsOf),"Unavailable",IF($T279&lt;&gt;"",$T279,IF(VALUE(LEFT($D279,1))&gt;=3,"Live","Onboarding"))))))</f>
        <v/>
      </c>
      <c r="D279" s="15" t="str">
        <f aca="false">IF($J279="","",IF($S279&lt;&gt;"","5. Veteran",IF($R279&lt;&gt;"",IF($K279&gt;=DayVetReview,"4. Veteran review due","3. Newcomer"),IF($O279&lt;&gt;"","2. Shadowing","1. Training"))))</f>
        <v/>
      </c>
      <c r="E279" s="15" t="str">
        <f aca="false">IF(OR($J279="",$C279="Left",$C279="Leaving"),"",IF(AND($O279="",$K279&gt;DayAbandon),"Gate: training not done by day "&amp;DayAbandon,IF(AND($N279="",$K279&gt;DayTools),"Behind: tools not set up (day "&amp;DayTools&amp;")",IF(AND($O279="",$K279&gt;DayTraining),"Behind: training (day "&amp;DayTraining&amp;")",IF(AND($Q279="",$K279&gt;DayShadowing),"Behind: shadowing (day "&amp;DayShadowing&amp;")",IF(AND($R279="",$K279&gt;DayLive),"Behind: not live yet (day "&amp;DayLive&amp;")",IF(AND(LEFT($D279,1)="3",IF($W279="",TRUE(),AsOf-$W279&gt;NewcomerGap)),"Newcomer: no 1:1 in "&amp;NewcomerGap&amp;"+ days","")))))))</f>
        <v/>
      </c>
      <c r="F279" s="14"/>
      <c r="G279" s="14"/>
      <c r="H279" s="14"/>
      <c r="I279" s="14"/>
      <c r="J279" s="16"/>
      <c r="K279" s="15" t="str">
        <f aca="false">IF($J279="","",IF($V279&lt;&gt;"",MIN($V279,AsOf),AsOf)-$J279)</f>
        <v/>
      </c>
      <c r="L279" s="14"/>
      <c r="M279" s="14"/>
      <c r="N279" s="16"/>
      <c r="O279" s="16"/>
      <c r="P279" s="17"/>
      <c r="Q279" s="16"/>
      <c r="R279" s="16"/>
      <c r="S279" s="16"/>
      <c r="T279" s="14"/>
      <c r="U279" s="16"/>
      <c r="V279" s="18" t="str">
        <f aca="false">IF($A279="","",IFERROR(IF(INDEX(Leavers!$E$2:$E$301,MATCH($A279,Leavers!$A$2:$A$301,0))="","",INDEX(Leavers!$E$2:$E$301,MATCH($A279,Leavers!$A$2:$A$301,0))),""))</f>
        <v/>
      </c>
      <c r="W279" s="18" t="str">
        <f aca="false">IF($A279="","",IF(COUNTIF('Conversation log'!$B$2:$B$1001,$A279)=0,"",_xlfn.MAXIFS('Conversation log'!$A$2:$A$1001,'Conversation log'!$B$2:$B$1001,$A279)))</f>
        <v/>
      </c>
      <c r="X279" s="14"/>
    </row>
    <row r="280" customFormat="false" ht="15" hidden="false" customHeight="false" outlineLevel="0" collapsed="false">
      <c r="A280" s="14"/>
      <c r="B280" s="14"/>
      <c r="C280" s="15" t="str">
        <f aca="false">IF($J280="","",IF(AND($V280&lt;&gt;"",$V280&lt;AsOf),"Left",IF($V280&lt;&gt;"","Leaving",IF(AND($U280&lt;&gt;"",$U280&gt;=AsOf),"Unavailable",IF($T280&lt;&gt;"",$T280,IF(VALUE(LEFT($D280,1))&gt;=3,"Live","Onboarding"))))))</f>
        <v/>
      </c>
      <c r="D280" s="15" t="str">
        <f aca="false">IF($J280="","",IF($S280&lt;&gt;"","5. Veteran",IF($R280&lt;&gt;"",IF($K280&gt;=DayVetReview,"4. Veteran review due","3. Newcomer"),IF($O280&lt;&gt;"","2. Shadowing","1. Training"))))</f>
        <v/>
      </c>
      <c r="E280" s="15" t="str">
        <f aca="false">IF(OR($J280="",$C280="Left",$C280="Leaving"),"",IF(AND($O280="",$K280&gt;DayAbandon),"Gate: training not done by day "&amp;DayAbandon,IF(AND($N280="",$K280&gt;DayTools),"Behind: tools not set up (day "&amp;DayTools&amp;")",IF(AND($O280="",$K280&gt;DayTraining),"Behind: training (day "&amp;DayTraining&amp;")",IF(AND($Q280="",$K280&gt;DayShadowing),"Behind: shadowing (day "&amp;DayShadowing&amp;")",IF(AND($R280="",$K280&gt;DayLive),"Behind: not live yet (day "&amp;DayLive&amp;")",IF(AND(LEFT($D280,1)="3",IF($W280="",TRUE(),AsOf-$W280&gt;NewcomerGap)),"Newcomer: no 1:1 in "&amp;NewcomerGap&amp;"+ days","")))))))</f>
        <v/>
      </c>
      <c r="F280" s="14"/>
      <c r="G280" s="14"/>
      <c r="H280" s="14"/>
      <c r="I280" s="14"/>
      <c r="J280" s="16"/>
      <c r="K280" s="15" t="str">
        <f aca="false">IF($J280="","",IF($V280&lt;&gt;"",MIN($V280,AsOf),AsOf)-$J280)</f>
        <v/>
      </c>
      <c r="L280" s="14"/>
      <c r="M280" s="14"/>
      <c r="N280" s="16"/>
      <c r="O280" s="16"/>
      <c r="P280" s="17"/>
      <c r="Q280" s="16"/>
      <c r="R280" s="16"/>
      <c r="S280" s="16"/>
      <c r="T280" s="14"/>
      <c r="U280" s="16"/>
      <c r="V280" s="18" t="str">
        <f aca="false">IF($A280="","",IFERROR(IF(INDEX(Leavers!$E$2:$E$301,MATCH($A280,Leavers!$A$2:$A$301,0))="","",INDEX(Leavers!$E$2:$E$301,MATCH($A280,Leavers!$A$2:$A$301,0))),""))</f>
        <v/>
      </c>
      <c r="W280" s="18" t="str">
        <f aca="false">IF($A280="","",IF(COUNTIF('Conversation log'!$B$2:$B$1001,$A280)=0,"",_xlfn.MAXIFS('Conversation log'!$A$2:$A$1001,'Conversation log'!$B$2:$B$1001,$A280)))</f>
        <v/>
      </c>
      <c r="X280" s="14"/>
    </row>
    <row r="281" customFormat="false" ht="15" hidden="false" customHeight="false" outlineLevel="0" collapsed="false">
      <c r="A281" s="14"/>
      <c r="B281" s="14"/>
      <c r="C281" s="15" t="str">
        <f aca="false">IF($J281="","",IF(AND($V281&lt;&gt;"",$V281&lt;AsOf),"Left",IF($V281&lt;&gt;"","Leaving",IF(AND($U281&lt;&gt;"",$U281&gt;=AsOf),"Unavailable",IF($T281&lt;&gt;"",$T281,IF(VALUE(LEFT($D281,1))&gt;=3,"Live","Onboarding"))))))</f>
        <v/>
      </c>
      <c r="D281" s="15" t="str">
        <f aca="false">IF($J281="","",IF($S281&lt;&gt;"","5. Veteran",IF($R281&lt;&gt;"",IF($K281&gt;=DayVetReview,"4. Veteran review due","3. Newcomer"),IF($O281&lt;&gt;"","2. Shadowing","1. Training"))))</f>
        <v/>
      </c>
      <c r="E281" s="15" t="str">
        <f aca="false">IF(OR($J281="",$C281="Left",$C281="Leaving"),"",IF(AND($O281="",$K281&gt;DayAbandon),"Gate: training not done by day "&amp;DayAbandon,IF(AND($N281="",$K281&gt;DayTools),"Behind: tools not set up (day "&amp;DayTools&amp;")",IF(AND($O281="",$K281&gt;DayTraining),"Behind: training (day "&amp;DayTraining&amp;")",IF(AND($Q281="",$K281&gt;DayShadowing),"Behind: shadowing (day "&amp;DayShadowing&amp;")",IF(AND($R281="",$K281&gt;DayLive),"Behind: not live yet (day "&amp;DayLive&amp;")",IF(AND(LEFT($D281,1)="3",IF($W281="",TRUE(),AsOf-$W281&gt;NewcomerGap)),"Newcomer: no 1:1 in "&amp;NewcomerGap&amp;"+ days","")))))))</f>
        <v/>
      </c>
      <c r="F281" s="14"/>
      <c r="G281" s="14"/>
      <c r="H281" s="14"/>
      <c r="I281" s="14"/>
      <c r="J281" s="16"/>
      <c r="K281" s="15" t="str">
        <f aca="false">IF($J281="","",IF($V281&lt;&gt;"",MIN($V281,AsOf),AsOf)-$J281)</f>
        <v/>
      </c>
      <c r="L281" s="14"/>
      <c r="M281" s="14"/>
      <c r="N281" s="16"/>
      <c r="O281" s="16"/>
      <c r="P281" s="17"/>
      <c r="Q281" s="16"/>
      <c r="R281" s="16"/>
      <c r="S281" s="16"/>
      <c r="T281" s="14"/>
      <c r="U281" s="16"/>
      <c r="V281" s="18" t="str">
        <f aca="false">IF($A281="","",IFERROR(IF(INDEX(Leavers!$E$2:$E$301,MATCH($A281,Leavers!$A$2:$A$301,0))="","",INDEX(Leavers!$E$2:$E$301,MATCH($A281,Leavers!$A$2:$A$301,0))),""))</f>
        <v/>
      </c>
      <c r="W281" s="18" t="str">
        <f aca="false">IF($A281="","",IF(COUNTIF('Conversation log'!$B$2:$B$1001,$A281)=0,"",_xlfn.MAXIFS('Conversation log'!$A$2:$A$1001,'Conversation log'!$B$2:$B$1001,$A281)))</f>
        <v/>
      </c>
      <c r="X281" s="14"/>
    </row>
    <row r="282" customFormat="false" ht="15" hidden="false" customHeight="false" outlineLevel="0" collapsed="false">
      <c r="A282" s="14"/>
      <c r="B282" s="14"/>
      <c r="C282" s="15" t="str">
        <f aca="false">IF($J282="","",IF(AND($V282&lt;&gt;"",$V282&lt;AsOf),"Left",IF($V282&lt;&gt;"","Leaving",IF(AND($U282&lt;&gt;"",$U282&gt;=AsOf),"Unavailable",IF($T282&lt;&gt;"",$T282,IF(VALUE(LEFT($D282,1))&gt;=3,"Live","Onboarding"))))))</f>
        <v/>
      </c>
      <c r="D282" s="15" t="str">
        <f aca="false">IF($J282="","",IF($S282&lt;&gt;"","5. Veteran",IF($R282&lt;&gt;"",IF($K282&gt;=DayVetReview,"4. Veteran review due","3. Newcomer"),IF($O282&lt;&gt;"","2. Shadowing","1. Training"))))</f>
        <v/>
      </c>
      <c r="E282" s="15" t="str">
        <f aca="false">IF(OR($J282="",$C282="Left",$C282="Leaving"),"",IF(AND($O282="",$K282&gt;DayAbandon),"Gate: training not done by day "&amp;DayAbandon,IF(AND($N282="",$K282&gt;DayTools),"Behind: tools not set up (day "&amp;DayTools&amp;")",IF(AND($O282="",$K282&gt;DayTraining),"Behind: training (day "&amp;DayTraining&amp;")",IF(AND($Q282="",$K282&gt;DayShadowing),"Behind: shadowing (day "&amp;DayShadowing&amp;")",IF(AND($R282="",$K282&gt;DayLive),"Behind: not live yet (day "&amp;DayLive&amp;")",IF(AND(LEFT($D282,1)="3",IF($W282="",TRUE(),AsOf-$W282&gt;NewcomerGap)),"Newcomer: no 1:1 in "&amp;NewcomerGap&amp;"+ days","")))))))</f>
        <v/>
      </c>
      <c r="F282" s="14"/>
      <c r="G282" s="14"/>
      <c r="H282" s="14"/>
      <c r="I282" s="14"/>
      <c r="J282" s="16"/>
      <c r="K282" s="15" t="str">
        <f aca="false">IF($J282="","",IF($V282&lt;&gt;"",MIN($V282,AsOf),AsOf)-$J282)</f>
        <v/>
      </c>
      <c r="L282" s="14"/>
      <c r="M282" s="14"/>
      <c r="N282" s="16"/>
      <c r="O282" s="16"/>
      <c r="P282" s="17"/>
      <c r="Q282" s="16"/>
      <c r="R282" s="16"/>
      <c r="S282" s="16"/>
      <c r="T282" s="14"/>
      <c r="U282" s="16"/>
      <c r="V282" s="18" t="str">
        <f aca="false">IF($A282="","",IFERROR(IF(INDEX(Leavers!$E$2:$E$301,MATCH($A282,Leavers!$A$2:$A$301,0))="","",INDEX(Leavers!$E$2:$E$301,MATCH($A282,Leavers!$A$2:$A$301,0))),""))</f>
        <v/>
      </c>
      <c r="W282" s="18" t="str">
        <f aca="false">IF($A282="","",IF(COUNTIF('Conversation log'!$B$2:$B$1001,$A282)=0,"",_xlfn.MAXIFS('Conversation log'!$A$2:$A$1001,'Conversation log'!$B$2:$B$1001,$A282)))</f>
        <v/>
      </c>
      <c r="X282" s="14"/>
    </row>
    <row r="283" customFormat="false" ht="15" hidden="false" customHeight="false" outlineLevel="0" collapsed="false">
      <c r="A283" s="14"/>
      <c r="B283" s="14"/>
      <c r="C283" s="15" t="str">
        <f aca="false">IF($J283="","",IF(AND($V283&lt;&gt;"",$V283&lt;AsOf),"Left",IF($V283&lt;&gt;"","Leaving",IF(AND($U283&lt;&gt;"",$U283&gt;=AsOf),"Unavailable",IF($T283&lt;&gt;"",$T283,IF(VALUE(LEFT($D283,1))&gt;=3,"Live","Onboarding"))))))</f>
        <v/>
      </c>
      <c r="D283" s="15" t="str">
        <f aca="false">IF($J283="","",IF($S283&lt;&gt;"","5. Veteran",IF($R283&lt;&gt;"",IF($K283&gt;=DayVetReview,"4. Veteran review due","3. Newcomer"),IF($O283&lt;&gt;"","2. Shadowing","1. Training"))))</f>
        <v/>
      </c>
      <c r="E283" s="15" t="str">
        <f aca="false">IF(OR($J283="",$C283="Left",$C283="Leaving"),"",IF(AND($O283="",$K283&gt;DayAbandon),"Gate: training not done by day "&amp;DayAbandon,IF(AND($N283="",$K283&gt;DayTools),"Behind: tools not set up (day "&amp;DayTools&amp;")",IF(AND($O283="",$K283&gt;DayTraining),"Behind: training (day "&amp;DayTraining&amp;")",IF(AND($Q283="",$K283&gt;DayShadowing),"Behind: shadowing (day "&amp;DayShadowing&amp;")",IF(AND($R283="",$K283&gt;DayLive),"Behind: not live yet (day "&amp;DayLive&amp;")",IF(AND(LEFT($D283,1)="3",IF($W283="",TRUE(),AsOf-$W283&gt;NewcomerGap)),"Newcomer: no 1:1 in "&amp;NewcomerGap&amp;"+ days","")))))))</f>
        <v/>
      </c>
      <c r="F283" s="14"/>
      <c r="G283" s="14"/>
      <c r="H283" s="14"/>
      <c r="I283" s="14"/>
      <c r="J283" s="16"/>
      <c r="K283" s="15" t="str">
        <f aca="false">IF($J283="","",IF($V283&lt;&gt;"",MIN($V283,AsOf),AsOf)-$J283)</f>
        <v/>
      </c>
      <c r="L283" s="14"/>
      <c r="M283" s="14"/>
      <c r="N283" s="16"/>
      <c r="O283" s="16"/>
      <c r="P283" s="17"/>
      <c r="Q283" s="16"/>
      <c r="R283" s="16"/>
      <c r="S283" s="16"/>
      <c r="T283" s="14"/>
      <c r="U283" s="16"/>
      <c r="V283" s="18" t="str">
        <f aca="false">IF($A283="","",IFERROR(IF(INDEX(Leavers!$E$2:$E$301,MATCH($A283,Leavers!$A$2:$A$301,0))="","",INDEX(Leavers!$E$2:$E$301,MATCH($A283,Leavers!$A$2:$A$301,0))),""))</f>
        <v/>
      </c>
      <c r="W283" s="18" t="str">
        <f aca="false">IF($A283="","",IF(COUNTIF('Conversation log'!$B$2:$B$1001,$A283)=0,"",_xlfn.MAXIFS('Conversation log'!$A$2:$A$1001,'Conversation log'!$B$2:$B$1001,$A283)))</f>
        <v/>
      </c>
      <c r="X283" s="14"/>
    </row>
    <row r="284" customFormat="false" ht="15" hidden="false" customHeight="false" outlineLevel="0" collapsed="false">
      <c r="A284" s="14"/>
      <c r="B284" s="14"/>
      <c r="C284" s="15" t="str">
        <f aca="false">IF($J284="","",IF(AND($V284&lt;&gt;"",$V284&lt;AsOf),"Left",IF($V284&lt;&gt;"","Leaving",IF(AND($U284&lt;&gt;"",$U284&gt;=AsOf),"Unavailable",IF($T284&lt;&gt;"",$T284,IF(VALUE(LEFT($D284,1))&gt;=3,"Live","Onboarding"))))))</f>
        <v/>
      </c>
      <c r="D284" s="15" t="str">
        <f aca="false">IF($J284="","",IF($S284&lt;&gt;"","5. Veteran",IF($R284&lt;&gt;"",IF($K284&gt;=DayVetReview,"4. Veteran review due","3. Newcomer"),IF($O284&lt;&gt;"","2. Shadowing","1. Training"))))</f>
        <v/>
      </c>
      <c r="E284" s="15" t="str">
        <f aca="false">IF(OR($J284="",$C284="Left",$C284="Leaving"),"",IF(AND($O284="",$K284&gt;DayAbandon),"Gate: training not done by day "&amp;DayAbandon,IF(AND($N284="",$K284&gt;DayTools),"Behind: tools not set up (day "&amp;DayTools&amp;")",IF(AND($O284="",$K284&gt;DayTraining),"Behind: training (day "&amp;DayTraining&amp;")",IF(AND($Q284="",$K284&gt;DayShadowing),"Behind: shadowing (day "&amp;DayShadowing&amp;")",IF(AND($R284="",$K284&gt;DayLive),"Behind: not live yet (day "&amp;DayLive&amp;")",IF(AND(LEFT($D284,1)="3",IF($W284="",TRUE(),AsOf-$W284&gt;NewcomerGap)),"Newcomer: no 1:1 in "&amp;NewcomerGap&amp;"+ days","")))))))</f>
        <v/>
      </c>
      <c r="F284" s="14"/>
      <c r="G284" s="14"/>
      <c r="H284" s="14"/>
      <c r="I284" s="14"/>
      <c r="J284" s="16"/>
      <c r="K284" s="15" t="str">
        <f aca="false">IF($J284="","",IF($V284&lt;&gt;"",MIN($V284,AsOf),AsOf)-$J284)</f>
        <v/>
      </c>
      <c r="L284" s="14"/>
      <c r="M284" s="14"/>
      <c r="N284" s="16"/>
      <c r="O284" s="16"/>
      <c r="P284" s="17"/>
      <c r="Q284" s="16"/>
      <c r="R284" s="16"/>
      <c r="S284" s="16"/>
      <c r="T284" s="14"/>
      <c r="U284" s="16"/>
      <c r="V284" s="18" t="str">
        <f aca="false">IF($A284="","",IFERROR(IF(INDEX(Leavers!$E$2:$E$301,MATCH($A284,Leavers!$A$2:$A$301,0))="","",INDEX(Leavers!$E$2:$E$301,MATCH($A284,Leavers!$A$2:$A$301,0))),""))</f>
        <v/>
      </c>
      <c r="W284" s="18" t="str">
        <f aca="false">IF($A284="","",IF(COUNTIF('Conversation log'!$B$2:$B$1001,$A284)=0,"",_xlfn.MAXIFS('Conversation log'!$A$2:$A$1001,'Conversation log'!$B$2:$B$1001,$A284)))</f>
        <v/>
      </c>
      <c r="X284" s="14"/>
    </row>
    <row r="285" customFormat="false" ht="15" hidden="false" customHeight="false" outlineLevel="0" collapsed="false">
      <c r="A285" s="14"/>
      <c r="B285" s="14"/>
      <c r="C285" s="15" t="str">
        <f aca="false">IF($J285="","",IF(AND($V285&lt;&gt;"",$V285&lt;AsOf),"Left",IF($V285&lt;&gt;"","Leaving",IF(AND($U285&lt;&gt;"",$U285&gt;=AsOf),"Unavailable",IF($T285&lt;&gt;"",$T285,IF(VALUE(LEFT($D285,1))&gt;=3,"Live","Onboarding"))))))</f>
        <v/>
      </c>
      <c r="D285" s="15" t="str">
        <f aca="false">IF($J285="","",IF($S285&lt;&gt;"","5. Veteran",IF($R285&lt;&gt;"",IF($K285&gt;=DayVetReview,"4. Veteran review due","3. Newcomer"),IF($O285&lt;&gt;"","2. Shadowing","1. Training"))))</f>
        <v/>
      </c>
      <c r="E285" s="15" t="str">
        <f aca="false">IF(OR($J285="",$C285="Left",$C285="Leaving"),"",IF(AND($O285="",$K285&gt;DayAbandon),"Gate: training not done by day "&amp;DayAbandon,IF(AND($N285="",$K285&gt;DayTools),"Behind: tools not set up (day "&amp;DayTools&amp;")",IF(AND($O285="",$K285&gt;DayTraining),"Behind: training (day "&amp;DayTraining&amp;")",IF(AND($Q285="",$K285&gt;DayShadowing),"Behind: shadowing (day "&amp;DayShadowing&amp;")",IF(AND($R285="",$K285&gt;DayLive),"Behind: not live yet (day "&amp;DayLive&amp;")",IF(AND(LEFT($D285,1)="3",IF($W285="",TRUE(),AsOf-$W285&gt;NewcomerGap)),"Newcomer: no 1:1 in "&amp;NewcomerGap&amp;"+ days","")))))))</f>
        <v/>
      </c>
      <c r="F285" s="14"/>
      <c r="G285" s="14"/>
      <c r="H285" s="14"/>
      <c r="I285" s="14"/>
      <c r="J285" s="16"/>
      <c r="K285" s="15" t="str">
        <f aca="false">IF($J285="","",IF($V285&lt;&gt;"",MIN($V285,AsOf),AsOf)-$J285)</f>
        <v/>
      </c>
      <c r="L285" s="14"/>
      <c r="M285" s="14"/>
      <c r="N285" s="16"/>
      <c r="O285" s="16"/>
      <c r="P285" s="17"/>
      <c r="Q285" s="16"/>
      <c r="R285" s="16"/>
      <c r="S285" s="16"/>
      <c r="T285" s="14"/>
      <c r="U285" s="16"/>
      <c r="V285" s="18" t="str">
        <f aca="false">IF($A285="","",IFERROR(IF(INDEX(Leavers!$E$2:$E$301,MATCH($A285,Leavers!$A$2:$A$301,0))="","",INDEX(Leavers!$E$2:$E$301,MATCH($A285,Leavers!$A$2:$A$301,0))),""))</f>
        <v/>
      </c>
      <c r="W285" s="18" t="str">
        <f aca="false">IF($A285="","",IF(COUNTIF('Conversation log'!$B$2:$B$1001,$A285)=0,"",_xlfn.MAXIFS('Conversation log'!$A$2:$A$1001,'Conversation log'!$B$2:$B$1001,$A285)))</f>
        <v/>
      </c>
      <c r="X285" s="14"/>
    </row>
    <row r="286" customFormat="false" ht="15" hidden="false" customHeight="false" outlineLevel="0" collapsed="false">
      <c r="A286" s="14"/>
      <c r="B286" s="14"/>
      <c r="C286" s="15" t="str">
        <f aca="false">IF($J286="","",IF(AND($V286&lt;&gt;"",$V286&lt;AsOf),"Left",IF($V286&lt;&gt;"","Leaving",IF(AND($U286&lt;&gt;"",$U286&gt;=AsOf),"Unavailable",IF($T286&lt;&gt;"",$T286,IF(VALUE(LEFT($D286,1))&gt;=3,"Live","Onboarding"))))))</f>
        <v/>
      </c>
      <c r="D286" s="15" t="str">
        <f aca="false">IF($J286="","",IF($S286&lt;&gt;"","5. Veteran",IF($R286&lt;&gt;"",IF($K286&gt;=DayVetReview,"4. Veteran review due","3. Newcomer"),IF($O286&lt;&gt;"","2. Shadowing","1. Training"))))</f>
        <v/>
      </c>
      <c r="E286" s="15" t="str">
        <f aca="false">IF(OR($J286="",$C286="Left",$C286="Leaving"),"",IF(AND($O286="",$K286&gt;DayAbandon),"Gate: training not done by day "&amp;DayAbandon,IF(AND($N286="",$K286&gt;DayTools),"Behind: tools not set up (day "&amp;DayTools&amp;")",IF(AND($O286="",$K286&gt;DayTraining),"Behind: training (day "&amp;DayTraining&amp;")",IF(AND($Q286="",$K286&gt;DayShadowing),"Behind: shadowing (day "&amp;DayShadowing&amp;")",IF(AND($R286="",$K286&gt;DayLive),"Behind: not live yet (day "&amp;DayLive&amp;")",IF(AND(LEFT($D286,1)="3",IF($W286="",TRUE(),AsOf-$W286&gt;NewcomerGap)),"Newcomer: no 1:1 in "&amp;NewcomerGap&amp;"+ days","")))))))</f>
        <v/>
      </c>
      <c r="F286" s="14"/>
      <c r="G286" s="14"/>
      <c r="H286" s="14"/>
      <c r="I286" s="14"/>
      <c r="J286" s="16"/>
      <c r="K286" s="15" t="str">
        <f aca="false">IF($J286="","",IF($V286&lt;&gt;"",MIN($V286,AsOf),AsOf)-$J286)</f>
        <v/>
      </c>
      <c r="L286" s="14"/>
      <c r="M286" s="14"/>
      <c r="N286" s="16"/>
      <c r="O286" s="16"/>
      <c r="P286" s="17"/>
      <c r="Q286" s="16"/>
      <c r="R286" s="16"/>
      <c r="S286" s="16"/>
      <c r="T286" s="14"/>
      <c r="U286" s="16"/>
      <c r="V286" s="18" t="str">
        <f aca="false">IF($A286="","",IFERROR(IF(INDEX(Leavers!$E$2:$E$301,MATCH($A286,Leavers!$A$2:$A$301,0))="","",INDEX(Leavers!$E$2:$E$301,MATCH($A286,Leavers!$A$2:$A$301,0))),""))</f>
        <v/>
      </c>
      <c r="W286" s="18" t="str">
        <f aca="false">IF($A286="","",IF(COUNTIF('Conversation log'!$B$2:$B$1001,$A286)=0,"",_xlfn.MAXIFS('Conversation log'!$A$2:$A$1001,'Conversation log'!$B$2:$B$1001,$A286)))</f>
        <v/>
      </c>
      <c r="X286" s="14"/>
    </row>
    <row r="287" customFormat="false" ht="15" hidden="false" customHeight="false" outlineLevel="0" collapsed="false">
      <c r="A287" s="14"/>
      <c r="B287" s="14"/>
      <c r="C287" s="15" t="str">
        <f aca="false">IF($J287="","",IF(AND($V287&lt;&gt;"",$V287&lt;AsOf),"Left",IF($V287&lt;&gt;"","Leaving",IF(AND($U287&lt;&gt;"",$U287&gt;=AsOf),"Unavailable",IF($T287&lt;&gt;"",$T287,IF(VALUE(LEFT($D287,1))&gt;=3,"Live","Onboarding"))))))</f>
        <v/>
      </c>
      <c r="D287" s="15" t="str">
        <f aca="false">IF($J287="","",IF($S287&lt;&gt;"","5. Veteran",IF($R287&lt;&gt;"",IF($K287&gt;=DayVetReview,"4. Veteran review due","3. Newcomer"),IF($O287&lt;&gt;"","2. Shadowing","1. Training"))))</f>
        <v/>
      </c>
      <c r="E287" s="15" t="str">
        <f aca="false">IF(OR($J287="",$C287="Left",$C287="Leaving"),"",IF(AND($O287="",$K287&gt;DayAbandon),"Gate: training not done by day "&amp;DayAbandon,IF(AND($N287="",$K287&gt;DayTools),"Behind: tools not set up (day "&amp;DayTools&amp;")",IF(AND($O287="",$K287&gt;DayTraining),"Behind: training (day "&amp;DayTraining&amp;")",IF(AND($Q287="",$K287&gt;DayShadowing),"Behind: shadowing (day "&amp;DayShadowing&amp;")",IF(AND($R287="",$K287&gt;DayLive),"Behind: not live yet (day "&amp;DayLive&amp;")",IF(AND(LEFT($D287,1)="3",IF($W287="",TRUE(),AsOf-$W287&gt;NewcomerGap)),"Newcomer: no 1:1 in "&amp;NewcomerGap&amp;"+ days","")))))))</f>
        <v/>
      </c>
      <c r="F287" s="14"/>
      <c r="G287" s="14"/>
      <c r="H287" s="14"/>
      <c r="I287" s="14"/>
      <c r="J287" s="16"/>
      <c r="K287" s="15" t="str">
        <f aca="false">IF($J287="","",IF($V287&lt;&gt;"",MIN($V287,AsOf),AsOf)-$J287)</f>
        <v/>
      </c>
      <c r="L287" s="14"/>
      <c r="M287" s="14"/>
      <c r="N287" s="16"/>
      <c r="O287" s="16"/>
      <c r="P287" s="17"/>
      <c r="Q287" s="16"/>
      <c r="R287" s="16"/>
      <c r="S287" s="16"/>
      <c r="T287" s="14"/>
      <c r="U287" s="16"/>
      <c r="V287" s="18" t="str">
        <f aca="false">IF($A287="","",IFERROR(IF(INDEX(Leavers!$E$2:$E$301,MATCH($A287,Leavers!$A$2:$A$301,0))="","",INDEX(Leavers!$E$2:$E$301,MATCH($A287,Leavers!$A$2:$A$301,0))),""))</f>
        <v/>
      </c>
      <c r="W287" s="18" t="str">
        <f aca="false">IF($A287="","",IF(COUNTIF('Conversation log'!$B$2:$B$1001,$A287)=0,"",_xlfn.MAXIFS('Conversation log'!$A$2:$A$1001,'Conversation log'!$B$2:$B$1001,$A287)))</f>
        <v/>
      </c>
      <c r="X287" s="14"/>
    </row>
    <row r="288" customFormat="false" ht="15" hidden="false" customHeight="false" outlineLevel="0" collapsed="false">
      <c r="A288" s="14"/>
      <c r="B288" s="14"/>
      <c r="C288" s="15" t="str">
        <f aca="false">IF($J288="","",IF(AND($V288&lt;&gt;"",$V288&lt;AsOf),"Left",IF($V288&lt;&gt;"","Leaving",IF(AND($U288&lt;&gt;"",$U288&gt;=AsOf),"Unavailable",IF($T288&lt;&gt;"",$T288,IF(VALUE(LEFT($D288,1))&gt;=3,"Live","Onboarding"))))))</f>
        <v/>
      </c>
      <c r="D288" s="15" t="str">
        <f aca="false">IF($J288="","",IF($S288&lt;&gt;"","5. Veteran",IF($R288&lt;&gt;"",IF($K288&gt;=DayVetReview,"4. Veteran review due","3. Newcomer"),IF($O288&lt;&gt;"","2. Shadowing","1. Training"))))</f>
        <v/>
      </c>
      <c r="E288" s="15" t="str">
        <f aca="false">IF(OR($J288="",$C288="Left",$C288="Leaving"),"",IF(AND($O288="",$K288&gt;DayAbandon),"Gate: training not done by day "&amp;DayAbandon,IF(AND($N288="",$K288&gt;DayTools),"Behind: tools not set up (day "&amp;DayTools&amp;")",IF(AND($O288="",$K288&gt;DayTraining),"Behind: training (day "&amp;DayTraining&amp;")",IF(AND($Q288="",$K288&gt;DayShadowing),"Behind: shadowing (day "&amp;DayShadowing&amp;")",IF(AND($R288="",$K288&gt;DayLive),"Behind: not live yet (day "&amp;DayLive&amp;")",IF(AND(LEFT($D288,1)="3",IF($W288="",TRUE(),AsOf-$W288&gt;NewcomerGap)),"Newcomer: no 1:1 in "&amp;NewcomerGap&amp;"+ days","")))))))</f>
        <v/>
      </c>
      <c r="F288" s="14"/>
      <c r="G288" s="14"/>
      <c r="H288" s="14"/>
      <c r="I288" s="14"/>
      <c r="J288" s="16"/>
      <c r="K288" s="15" t="str">
        <f aca="false">IF($J288="","",IF($V288&lt;&gt;"",MIN($V288,AsOf),AsOf)-$J288)</f>
        <v/>
      </c>
      <c r="L288" s="14"/>
      <c r="M288" s="14"/>
      <c r="N288" s="16"/>
      <c r="O288" s="16"/>
      <c r="P288" s="17"/>
      <c r="Q288" s="16"/>
      <c r="R288" s="16"/>
      <c r="S288" s="16"/>
      <c r="T288" s="14"/>
      <c r="U288" s="16"/>
      <c r="V288" s="18" t="str">
        <f aca="false">IF($A288="","",IFERROR(IF(INDEX(Leavers!$E$2:$E$301,MATCH($A288,Leavers!$A$2:$A$301,0))="","",INDEX(Leavers!$E$2:$E$301,MATCH($A288,Leavers!$A$2:$A$301,0))),""))</f>
        <v/>
      </c>
      <c r="W288" s="18" t="str">
        <f aca="false">IF($A288="","",IF(COUNTIF('Conversation log'!$B$2:$B$1001,$A288)=0,"",_xlfn.MAXIFS('Conversation log'!$A$2:$A$1001,'Conversation log'!$B$2:$B$1001,$A288)))</f>
        <v/>
      </c>
      <c r="X288" s="14"/>
    </row>
    <row r="289" customFormat="false" ht="15" hidden="false" customHeight="false" outlineLevel="0" collapsed="false">
      <c r="A289" s="14"/>
      <c r="B289" s="14"/>
      <c r="C289" s="15" t="str">
        <f aca="false">IF($J289="","",IF(AND($V289&lt;&gt;"",$V289&lt;AsOf),"Left",IF($V289&lt;&gt;"","Leaving",IF(AND($U289&lt;&gt;"",$U289&gt;=AsOf),"Unavailable",IF($T289&lt;&gt;"",$T289,IF(VALUE(LEFT($D289,1))&gt;=3,"Live","Onboarding"))))))</f>
        <v/>
      </c>
      <c r="D289" s="15" t="str">
        <f aca="false">IF($J289="","",IF($S289&lt;&gt;"","5. Veteran",IF($R289&lt;&gt;"",IF($K289&gt;=DayVetReview,"4. Veteran review due","3. Newcomer"),IF($O289&lt;&gt;"","2. Shadowing","1. Training"))))</f>
        <v/>
      </c>
      <c r="E289" s="15" t="str">
        <f aca="false">IF(OR($J289="",$C289="Left",$C289="Leaving"),"",IF(AND($O289="",$K289&gt;DayAbandon),"Gate: training not done by day "&amp;DayAbandon,IF(AND($N289="",$K289&gt;DayTools),"Behind: tools not set up (day "&amp;DayTools&amp;")",IF(AND($O289="",$K289&gt;DayTraining),"Behind: training (day "&amp;DayTraining&amp;")",IF(AND($Q289="",$K289&gt;DayShadowing),"Behind: shadowing (day "&amp;DayShadowing&amp;")",IF(AND($R289="",$K289&gt;DayLive),"Behind: not live yet (day "&amp;DayLive&amp;")",IF(AND(LEFT($D289,1)="3",IF($W289="",TRUE(),AsOf-$W289&gt;NewcomerGap)),"Newcomer: no 1:1 in "&amp;NewcomerGap&amp;"+ days","")))))))</f>
        <v/>
      </c>
      <c r="F289" s="14"/>
      <c r="G289" s="14"/>
      <c r="H289" s="14"/>
      <c r="I289" s="14"/>
      <c r="J289" s="16"/>
      <c r="K289" s="15" t="str">
        <f aca="false">IF($J289="","",IF($V289&lt;&gt;"",MIN($V289,AsOf),AsOf)-$J289)</f>
        <v/>
      </c>
      <c r="L289" s="14"/>
      <c r="M289" s="14"/>
      <c r="N289" s="16"/>
      <c r="O289" s="16"/>
      <c r="P289" s="17"/>
      <c r="Q289" s="16"/>
      <c r="R289" s="16"/>
      <c r="S289" s="16"/>
      <c r="T289" s="14"/>
      <c r="U289" s="16"/>
      <c r="V289" s="18" t="str">
        <f aca="false">IF($A289="","",IFERROR(IF(INDEX(Leavers!$E$2:$E$301,MATCH($A289,Leavers!$A$2:$A$301,0))="","",INDEX(Leavers!$E$2:$E$301,MATCH($A289,Leavers!$A$2:$A$301,0))),""))</f>
        <v/>
      </c>
      <c r="W289" s="18" t="str">
        <f aca="false">IF($A289="","",IF(COUNTIF('Conversation log'!$B$2:$B$1001,$A289)=0,"",_xlfn.MAXIFS('Conversation log'!$A$2:$A$1001,'Conversation log'!$B$2:$B$1001,$A289)))</f>
        <v/>
      </c>
      <c r="X289" s="14"/>
    </row>
    <row r="290" customFormat="false" ht="15" hidden="false" customHeight="false" outlineLevel="0" collapsed="false">
      <c r="A290" s="14"/>
      <c r="B290" s="14"/>
      <c r="C290" s="15" t="str">
        <f aca="false">IF($J290="","",IF(AND($V290&lt;&gt;"",$V290&lt;AsOf),"Left",IF($V290&lt;&gt;"","Leaving",IF(AND($U290&lt;&gt;"",$U290&gt;=AsOf),"Unavailable",IF($T290&lt;&gt;"",$T290,IF(VALUE(LEFT($D290,1))&gt;=3,"Live","Onboarding"))))))</f>
        <v/>
      </c>
      <c r="D290" s="15" t="str">
        <f aca="false">IF($J290="","",IF($S290&lt;&gt;"","5. Veteran",IF($R290&lt;&gt;"",IF($K290&gt;=DayVetReview,"4. Veteran review due","3. Newcomer"),IF($O290&lt;&gt;"","2. Shadowing","1. Training"))))</f>
        <v/>
      </c>
      <c r="E290" s="15" t="str">
        <f aca="false">IF(OR($J290="",$C290="Left",$C290="Leaving"),"",IF(AND($O290="",$K290&gt;DayAbandon),"Gate: training not done by day "&amp;DayAbandon,IF(AND($N290="",$K290&gt;DayTools),"Behind: tools not set up (day "&amp;DayTools&amp;")",IF(AND($O290="",$K290&gt;DayTraining),"Behind: training (day "&amp;DayTraining&amp;")",IF(AND($Q290="",$K290&gt;DayShadowing),"Behind: shadowing (day "&amp;DayShadowing&amp;")",IF(AND($R290="",$K290&gt;DayLive),"Behind: not live yet (day "&amp;DayLive&amp;")",IF(AND(LEFT($D290,1)="3",IF($W290="",TRUE(),AsOf-$W290&gt;NewcomerGap)),"Newcomer: no 1:1 in "&amp;NewcomerGap&amp;"+ days","")))))))</f>
        <v/>
      </c>
      <c r="F290" s="14"/>
      <c r="G290" s="14"/>
      <c r="H290" s="14"/>
      <c r="I290" s="14"/>
      <c r="J290" s="16"/>
      <c r="K290" s="15" t="str">
        <f aca="false">IF($J290="","",IF($V290&lt;&gt;"",MIN($V290,AsOf),AsOf)-$J290)</f>
        <v/>
      </c>
      <c r="L290" s="14"/>
      <c r="M290" s="14"/>
      <c r="N290" s="16"/>
      <c r="O290" s="16"/>
      <c r="P290" s="17"/>
      <c r="Q290" s="16"/>
      <c r="R290" s="16"/>
      <c r="S290" s="16"/>
      <c r="T290" s="14"/>
      <c r="U290" s="16"/>
      <c r="V290" s="18" t="str">
        <f aca="false">IF($A290="","",IFERROR(IF(INDEX(Leavers!$E$2:$E$301,MATCH($A290,Leavers!$A$2:$A$301,0))="","",INDEX(Leavers!$E$2:$E$301,MATCH($A290,Leavers!$A$2:$A$301,0))),""))</f>
        <v/>
      </c>
      <c r="W290" s="18" t="str">
        <f aca="false">IF($A290="","",IF(COUNTIF('Conversation log'!$B$2:$B$1001,$A290)=0,"",_xlfn.MAXIFS('Conversation log'!$A$2:$A$1001,'Conversation log'!$B$2:$B$1001,$A290)))</f>
        <v/>
      </c>
      <c r="X290" s="14"/>
    </row>
    <row r="291" customFormat="false" ht="15" hidden="false" customHeight="false" outlineLevel="0" collapsed="false">
      <c r="A291" s="14"/>
      <c r="B291" s="14"/>
      <c r="C291" s="15" t="str">
        <f aca="false">IF($J291="","",IF(AND($V291&lt;&gt;"",$V291&lt;AsOf),"Left",IF($V291&lt;&gt;"","Leaving",IF(AND($U291&lt;&gt;"",$U291&gt;=AsOf),"Unavailable",IF($T291&lt;&gt;"",$T291,IF(VALUE(LEFT($D291,1))&gt;=3,"Live","Onboarding"))))))</f>
        <v/>
      </c>
      <c r="D291" s="15" t="str">
        <f aca="false">IF($J291="","",IF($S291&lt;&gt;"","5. Veteran",IF($R291&lt;&gt;"",IF($K291&gt;=DayVetReview,"4. Veteran review due","3. Newcomer"),IF($O291&lt;&gt;"","2. Shadowing","1. Training"))))</f>
        <v/>
      </c>
      <c r="E291" s="15" t="str">
        <f aca="false">IF(OR($J291="",$C291="Left",$C291="Leaving"),"",IF(AND($O291="",$K291&gt;DayAbandon),"Gate: training not done by day "&amp;DayAbandon,IF(AND($N291="",$K291&gt;DayTools),"Behind: tools not set up (day "&amp;DayTools&amp;")",IF(AND($O291="",$K291&gt;DayTraining),"Behind: training (day "&amp;DayTraining&amp;")",IF(AND($Q291="",$K291&gt;DayShadowing),"Behind: shadowing (day "&amp;DayShadowing&amp;")",IF(AND($R291="",$K291&gt;DayLive),"Behind: not live yet (day "&amp;DayLive&amp;")",IF(AND(LEFT($D291,1)="3",IF($W291="",TRUE(),AsOf-$W291&gt;NewcomerGap)),"Newcomer: no 1:1 in "&amp;NewcomerGap&amp;"+ days","")))))))</f>
        <v/>
      </c>
      <c r="F291" s="14"/>
      <c r="G291" s="14"/>
      <c r="H291" s="14"/>
      <c r="I291" s="14"/>
      <c r="J291" s="16"/>
      <c r="K291" s="15" t="str">
        <f aca="false">IF($J291="","",IF($V291&lt;&gt;"",MIN($V291,AsOf),AsOf)-$J291)</f>
        <v/>
      </c>
      <c r="L291" s="14"/>
      <c r="M291" s="14"/>
      <c r="N291" s="16"/>
      <c r="O291" s="16"/>
      <c r="P291" s="17"/>
      <c r="Q291" s="16"/>
      <c r="R291" s="16"/>
      <c r="S291" s="16"/>
      <c r="T291" s="14"/>
      <c r="U291" s="16"/>
      <c r="V291" s="18" t="str">
        <f aca="false">IF($A291="","",IFERROR(IF(INDEX(Leavers!$E$2:$E$301,MATCH($A291,Leavers!$A$2:$A$301,0))="","",INDEX(Leavers!$E$2:$E$301,MATCH($A291,Leavers!$A$2:$A$301,0))),""))</f>
        <v/>
      </c>
      <c r="W291" s="18" t="str">
        <f aca="false">IF($A291="","",IF(COUNTIF('Conversation log'!$B$2:$B$1001,$A291)=0,"",_xlfn.MAXIFS('Conversation log'!$A$2:$A$1001,'Conversation log'!$B$2:$B$1001,$A291)))</f>
        <v/>
      </c>
      <c r="X291" s="14"/>
    </row>
    <row r="292" customFormat="false" ht="15" hidden="false" customHeight="false" outlineLevel="0" collapsed="false">
      <c r="A292" s="14"/>
      <c r="B292" s="14"/>
      <c r="C292" s="15" t="str">
        <f aca="false">IF($J292="","",IF(AND($V292&lt;&gt;"",$V292&lt;AsOf),"Left",IF($V292&lt;&gt;"","Leaving",IF(AND($U292&lt;&gt;"",$U292&gt;=AsOf),"Unavailable",IF($T292&lt;&gt;"",$T292,IF(VALUE(LEFT($D292,1))&gt;=3,"Live","Onboarding"))))))</f>
        <v/>
      </c>
      <c r="D292" s="15" t="str">
        <f aca="false">IF($J292="","",IF($S292&lt;&gt;"","5. Veteran",IF($R292&lt;&gt;"",IF($K292&gt;=DayVetReview,"4. Veteran review due","3. Newcomer"),IF($O292&lt;&gt;"","2. Shadowing","1. Training"))))</f>
        <v/>
      </c>
      <c r="E292" s="15" t="str">
        <f aca="false">IF(OR($J292="",$C292="Left",$C292="Leaving"),"",IF(AND($O292="",$K292&gt;DayAbandon),"Gate: training not done by day "&amp;DayAbandon,IF(AND($N292="",$K292&gt;DayTools),"Behind: tools not set up (day "&amp;DayTools&amp;")",IF(AND($O292="",$K292&gt;DayTraining),"Behind: training (day "&amp;DayTraining&amp;")",IF(AND($Q292="",$K292&gt;DayShadowing),"Behind: shadowing (day "&amp;DayShadowing&amp;")",IF(AND($R292="",$K292&gt;DayLive),"Behind: not live yet (day "&amp;DayLive&amp;")",IF(AND(LEFT($D292,1)="3",IF($W292="",TRUE(),AsOf-$W292&gt;NewcomerGap)),"Newcomer: no 1:1 in "&amp;NewcomerGap&amp;"+ days","")))))))</f>
        <v/>
      </c>
      <c r="F292" s="14"/>
      <c r="G292" s="14"/>
      <c r="H292" s="14"/>
      <c r="I292" s="14"/>
      <c r="J292" s="16"/>
      <c r="K292" s="15" t="str">
        <f aca="false">IF($J292="","",IF($V292&lt;&gt;"",MIN($V292,AsOf),AsOf)-$J292)</f>
        <v/>
      </c>
      <c r="L292" s="14"/>
      <c r="M292" s="14"/>
      <c r="N292" s="16"/>
      <c r="O292" s="16"/>
      <c r="P292" s="17"/>
      <c r="Q292" s="16"/>
      <c r="R292" s="16"/>
      <c r="S292" s="16"/>
      <c r="T292" s="14"/>
      <c r="U292" s="16"/>
      <c r="V292" s="18" t="str">
        <f aca="false">IF($A292="","",IFERROR(IF(INDEX(Leavers!$E$2:$E$301,MATCH($A292,Leavers!$A$2:$A$301,0))="","",INDEX(Leavers!$E$2:$E$301,MATCH($A292,Leavers!$A$2:$A$301,0))),""))</f>
        <v/>
      </c>
      <c r="W292" s="18" t="str">
        <f aca="false">IF($A292="","",IF(COUNTIF('Conversation log'!$B$2:$B$1001,$A292)=0,"",_xlfn.MAXIFS('Conversation log'!$A$2:$A$1001,'Conversation log'!$B$2:$B$1001,$A292)))</f>
        <v/>
      </c>
      <c r="X292" s="14"/>
    </row>
    <row r="293" customFormat="false" ht="15" hidden="false" customHeight="false" outlineLevel="0" collapsed="false">
      <c r="A293" s="14"/>
      <c r="B293" s="14"/>
      <c r="C293" s="15" t="str">
        <f aca="false">IF($J293="","",IF(AND($V293&lt;&gt;"",$V293&lt;AsOf),"Left",IF($V293&lt;&gt;"","Leaving",IF(AND($U293&lt;&gt;"",$U293&gt;=AsOf),"Unavailable",IF($T293&lt;&gt;"",$T293,IF(VALUE(LEFT($D293,1))&gt;=3,"Live","Onboarding"))))))</f>
        <v/>
      </c>
      <c r="D293" s="15" t="str">
        <f aca="false">IF($J293="","",IF($S293&lt;&gt;"","5. Veteran",IF($R293&lt;&gt;"",IF($K293&gt;=DayVetReview,"4. Veteran review due","3. Newcomer"),IF($O293&lt;&gt;"","2. Shadowing","1. Training"))))</f>
        <v/>
      </c>
      <c r="E293" s="15" t="str">
        <f aca="false">IF(OR($J293="",$C293="Left",$C293="Leaving"),"",IF(AND($O293="",$K293&gt;DayAbandon),"Gate: training not done by day "&amp;DayAbandon,IF(AND($N293="",$K293&gt;DayTools),"Behind: tools not set up (day "&amp;DayTools&amp;")",IF(AND($O293="",$K293&gt;DayTraining),"Behind: training (day "&amp;DayTraining&amp;")",IF(AND($Q293="",$K293&gt;DayShadowing),"Behind: shadowing (day "&amp;DayShadowing&amp;")",IF(AND($R293="",$K293&gt;DayLive),"Behind: not live yet (day "&amp;DayLive&amp;")",IF(AND(LEFT($D293,1)="3",IF($W293="",TRUE(),AsOf-$W293&gt;NewcomerGap)),"Newcomer: no 1:1 in "&amp;NewcomerGap&amp;"+ days","")))))))</f>
        <v/>
      </c>
      <c r="F293" s="14"/>
      <c r="G293" s="14"/>
      <c r="H293" s="14"/>
      <c r="I293" s="14"/>
      <c r="J293" s="16"/>
      <c r="K293" s="15" t="str">
        <f aca="false">IF($J293="","",IF($V293&lt;&gt;"",MIN($V293,AsOf),AsOf)-$J293)</f>
        <v/>
      </c>
      <c r="L293" s="14"/>
      <c r="M293" s="14"/>
      <c r="N293" s="16"/>
      <c r="O293" s="16"/>
      <c r="P293" s="17"/>
      <c r="Q293" s="16"/>
      <c r="R293" s="16"/>
      <c r="S293" s="16"/>
      <c r="T293" s="14"/>
      <c r="U293" s="16"/>
      <c r="V293" s="18" t="str">
        <f aca="false">IF($A293="","",IFERROR(IF(INDEX(Leavers!$E$2:$E$301,MATCH($A293,Leavers!$A$2:$A$301,0))="","",INDEX(Leavers!$E$2:$E$301,MATCH($A293,Leavers!$A$2:$A$301,0))),""))</f>
        <v/>
      </c>
      <c r="W293" s="18" t="str">
        <f aca="false">IF($A293="","",IF(COUNTIF('Conversation log'!$B$2:$B$1001,$A293)=0,"",_xlfn.MAXIFS('Conversation log'!$A$2:$A$1001,'Conversation log'!$B$2:$B$1001,$A293)))</f>
        <v/>
      </c>
      <c r="X293" s="14"/>
    </row>
    <row r="294" customFormat="false" ht="15" hidden="false" customHeight="false" outlineLevel="0" collapsed="false">
      <c r="A294" s="14"/>
      <c r="B294" s="14"/>
      <c r="C294" s="15" t="str">
        <f aca="false">IF($J294="","",IF(AND($V294&lt;&gt;"",$V294&lt;AsOf),"Left",IF($V294&lt;&gt;"","Leaving",IF(AND($U294&lt;&gt;"",$U294&gt;=AsOf),"Unavailable",IF($T294&lt;&gt;"",$T294,IF(VALUE(LEFT($D294,1))&gt;=3,"Live","Onboarding"))))))</f>
        <v/>
      </c>
      <c r="D294" s="15" t="str">
        <f aca="false">IF($J294="","",IF($S294&lt;&gt;"","5. Veteran",IF($R294&lt;&gt;"",IF($K294&gt;=DayVetReview,"4. Veteran review due","3. Newcomer"),IF($O294&lt;&gt;"","2. Shadowing","1. Training"))))</f>
        <v/>
      </c>
      <c r="E294" s="15" t="str">
        <f aca="false">IF(OR($J294="",$C294="Left",$C294="Leaving"),"",IF(AND($O294="",$K294&gt;DayAbandon),"Gate: training not done by day "&amp;DayAbandon,IF(AND($N294="",$K294&gt;DayTools),"Behind: tools not set up (day "&amp;DayTools&amp;")",IF(AND($O294="",$K294&gt;DayTraining),"Behind: training (day "&amp;DayTraining&amp;")",IF(AND($Q294="",$K294&gt;DayShadowing),"Behind: shadowing (day "&amp;DayShadowing&amp;")",IF(AND($R294="",$K294&gt;DayLive),"Behind: not live yet (day "&amp;DayLive&amp;")",IF(AND(LEFT($D294,1)="3",IF($W294="",TRUE(),AsOf-$W294&gt;NewcomerGap)),"Newcomer: no 1:1 in "&amp;NewcomerGap&amp;"+ days","")))))))</f>
        <v/>
      </c>
      <c r="F294" s="14"/>
      <c r="G294" s="14"/>
      <c r="H294" s="14"/>
      <c r="I294" s="14"/>
      <c r="J294" s="16"/>
      <c r="K294" s="15" t="str">
        <f aca="false">IF($J294="","",IF($V294&lt;&gt;"",MIN($V294,AsOf),AsOf)-$J294)</f>
        <v/>
      </c>
      <c r="L294" s="14"/>
      <c r="M294" s="14"/>
      <c r="N294" s="16"/>
      <c r="O294" s="16"/>
      <c r="P294" s="17"/>
      <c r="Q294" s="16"/>
      <c r="R294" s="16"/>
      <c r="S294" s="16"/>
      <c r="T294" s="14"/>
      <c r="U294" s="16"/>
      <c r="V294" s="18" t="str">
        <f aca="false">IF($A294="","",IFERROR(IF(INDEX(Leavers!$E$2:$E$301,MATCH($A294,Leavers!$A$2:$A$301,0))="","",INDEX(Leavers!$E$2:$E$301,MATCH($A294,Leavers!$A$2:$A$301,0))),""))</f>
        <v/>
      </c>
      <c r="W294" s="18" t="str">
        <f aca="false">IF($A294="","",IF(COUNTIF('Conversation log'!$B$2:$B$1001,$A294)=0,"",_xlfn.MAXIFS('Conversation log'!$A$2:$A$1001,'Conversation log'!$B$2:$B$1001,$A294)))</f>
        <v/>
      </c>
      <c r="X294" s="14"/>
    </row>
    <row r="295" customFormat="false" ht="15" hidden="false" customHeight="false" outlineLevel="0" collapsed="false">
      <c r="A295" s="14"/>
      <c r="B295" s="14"/>
      <c r="C295" s="15" t="str">
        <f aca="false">IF($J295="","",IF(AND($V295&lt;&gt;"",$V295&lt;AsOf),"Left",IF($V295&lt;&gt;"","Leaving",IF(AND($U295&lt;&gt;"",$U295&gt;=AsOf),"Unavailable",IF($T295&lt;&gt;"",$T295,IF(VALUE(LEFT($D295,1))&gt;=3,"Live","Onboarding"))))))</f>
        <v/>
      </c>
      <c r="D295" s="15" t="str">
        <f aca="false">IF($J295="","",IF($S295&lt;&gt;"","5. Veteran",IF($R295&lt;&gt;"",IF($K295&gt;=DayVetReview,"4. Veteran review due","3. Newcomer"),IF($O295&lt;&gt;"","2. Shadowing","1. Training"))))</f>
        <v/>
      </c>
      <c r="E295" s="15" t="str">
        <f aca="false">IF(OR($J295="",$C295="Left",$C295="Leaving"),"",IF(AND($O295="",$K295&gt;DayAbandon),"Gate: training not done by day "&amp;DayAbandon,IF(AND($N295="",$K295&gt;DayTools),"Behind: tools not set up (day "&amp;DayTools&amp;")",IF(AND($O295="",$K295&gt;DayTraining),"Behind: training (day "&amp;DayTraining&amp;")",IF(AND($Q295="",$K295&gt;DayShadowing),"Behind: shadowing (day "&amp;DayShadowing&amp;")",IF(AND($R295="",$K295&gt;DayLive),"Behind: not live yet (day "&amp;DayLive&amp;")",IF(AND(LEFT($D295,1)="3",IF($W295="",TRUE(),AsOf-$W295&gt;NewcomerGap)),"Newcomer: no 1:1 in "&amp;NewcomerGap&amp;"+ days","")))))))</f>
        <v/>
      </c>
      <c r="F295" s="14"/>
      <c r="G295" s="14"/>
      <c r="H295" s="14"/>
      <c r="I295" s="14"/>
      <c r="J295" s="16"/>
      <c r="K295" s="15" t="str">
        <f aca="false">IF($J295="","",IF($V295&lt;&gt;"",MIN($V295,AsOf),AsOf)-$J295)</f>
        <v/>
      </c>
      <c r="L295" s="14"/>
      <c r="M295" s="14"/>
      <c r="N295" s="16"/>
      <c r="O295" s="16"/>
      <c r="P295" s="17"/>
      <c r="Q295" s="16"/>
      <c r="R295" s="16"/>
      <c r="S295" s="16"/>
      <c r="T295" s="14"/>
      <c r="U295" s="16"/>
      <c r="V295" s="18" t="str">
        <f aca="false">IF($A295="","",IFERROR(IF(INDEX(Leavers!$E$2:$E$301,MATCH($A295,Leavers!$A$2:$A$301,0))="","",INDEX(Leavers!$E$2:$E$301,MATCH($A295,Leavers!$A$2:$A$301,0))),""))</f>
        <v/>
      </c>
      <c r="W295" s="18" t="str">
        <f aca="false">IF($A295="","",IF(COUNTIF('Conversation log'!$B$2:$B$1001,$A295)=0,"",_xlfn.MAXIFS('Conversation log'!$A$2:$A$1001,'Conversation log'!$B$2:$B$1001,$A295)))</f>
        <v/>
      </c>
      <c r="X295" s="14"/>
    </row>
    <row r="296" customFormat="false" ht="15" hidden="false" customHeight="false" outlineLevel="0" collapsed="false">
      <c r="A296" s="14"/>
      <c r="B296" s="14"/>
      <c r="C296" s="15" t="str">
        <f aca="false">IF($J296="","",IF(AND($V296&lt;&gt;"",$V296&lt;AsOf),"Left",IF($V296&lt;&gt;"","Leaving",IF(AND($U296&lt;&gt;"",$U296&gt;=AsOf),"Unavailable",IF($T296&lt;&gt;"",$T296,IF(VALUE(LEFT($D296,1))&gt;=3,"Live","Onboarding"))))))</f>
        <v/>
      </c>
      <c r="D296" s="15" t="str">
        <f aca="false">IF($J296="","",IF($S296&lt;&gt;"","5. Veteran",IF($R296&lt;&gt;"",IF($K296&gt;=DayVetReview,"4. Veteran review due","3. Newcomer"),IF($O296&lt;&gt;"","2. Shadowing","1. Training"))))</f>
        <v/>
      </c>
      <c r="E296" s="15" t="str">
        <f aca="false">IF(OR($J296="",$C296="Left",$C296="Leaving"),"",IF(AND($O296="",$K296&gt;DayAbandon),"Gate: training not done by day "&amp;DayAbandon,IF(AND($N296="",$K296&gt;DayTools),"Behind: tools not set up (day "&amp;DayTools&amp;")",IF(AND($O296="",$K296&gt;DayTraining),"Behind: training (day "&amp;DayTraining&amp;")",IF(AND($Q296="",$K296&gt;DayShadowing),"Behind: shadowing (day "&amp;DayShadowing&amp;")",IF(AND($R296="",$K296&gt;DayLive),"Behind: not live yet (day "&amp;DayLive&amp;")",IF(AND(LEFT($D296,1)="3",IF($W296="",TRUE(),AsOf-$W296&gt;NewcomerGap)),"Newcomer: no 1:1 in "&amp;NewcomerGap&amp;"+ days","")))))))</f>
        <v/>
      </c>
      <c r="F296" s="14"/>
      <c r="G296" s="14"/>
      <c r="H296" s="14"/>
      <c r="I296" s="14"/>
      <c r="J296" s="16"/>
      <c r="K296" s="15" t="str">
        <f aca="false">IF($J296="","",IF($V296&lt;&gt;"",MIN($V296,AsOf),AsOf)-$J296)</f>
        <v/>
      </c>
      <c r="L296" s="14"/>
      <c r="M296" s="14"/>
      <c r="N296" s="16"/>
      <c r="O296" s="16"/>
      <c r="P296" s="17"/>
      <c r="Q296" s="16"/>
      <c r="R296" s="16"/>
      <c r="S296" s="16"/>
      <c r="T296" s="14"/>
      <c r="U296" s="16"/>
      <c r="V296" s="18" t="str">
        <f aca="false">IF($A296="","",IFERROR(IF(INDEX(Leavers!$E$2:$E$301,MATCH($A296,Leavers!$A$2:$A$301,0))="","",INDEX(Leavers!$E$2:$E$301,MATCH($A296,Leavers!$A$2:$A$301,0))),""))</f>
        <v/>
      </c>
      <c r="W296" s="18" t="str">
        <f aca="false">IF($A296="","",IF(COUNTIF('Conversation log'!$B$2:$B$1001,$A296)=0,"",_xlfn.MAXIFS('Conversation log'!$A$2:$A$1001,'Conversation log'!$B$2:$B$1001,$A296)))</f>
        <v/>
      </c>
      <c r="X296" s="14"/>
    </row>
    <row r="297" customFormat="false" ht="15" hidden="false" customHeight="false" outlineLevel="0" collapsed="false">
      <c r="A297" s="14"/>
      <c r="B297" s="14"/>
      <c r="C297" s="15" t="str">
        <f aca="false">IF($J297="","",IF(AND($V297&lt;&gt;"",$V297&lt;AsOf),"Left",IF($V297&lt;&gt;"","Leaving",IF(AND($U297&lt;&gt;"",$U297&gt;=AsOf),"Unavailable",IF($T297&lt;&gt;"",$T297,IF(VALUE(LEFT($D297,1))&gt;=3,"Live","Onboarding"))))))</f>
        <v/>
      </c>
      <c r="D297" s="15" t="str">
        <f aca="false">IF($J297="","",IF($S297&lt;&gt;"","5. Veteran",IF($R297&lt;&gt;"",IF($K297&gt;=DayVetReview,"4. Veteran review due","3. Newcomer"),IF($O297&lt;&gt;"","2. Shadowing","1. Training"))))</f>
        <v/>
      </c>
      <c r="E297" s="15" t="str">
        <f aca="false">IF(OR($J297="",$C297="Left",$C297="Leaving"),"",IF(AND($O297="",$K297&gt;DayAbandon),"Gate: training not done by day "&amp;DayAbandon,IF(AND($N297="",$K297&gt;DayTools),"Behind: tools not set up (day "&amp;DayTools&amp;")",IF(AND($O297="",$K297&gt;DayTraining),"Behind: training (day "&amp;DayTraining&amp;")",IF(AND($Q297="",$K297&gt;DayShadowing),"Behind: shadowing (day "&amp;DayShadowing&amp;")",IF(AND($R297="",$K297&gt;DayLive),"Behind: not live yet (day "&amp;DayLive&amp;")",IF(AND(LEFT($D297,1)="3",IF($W297="",TRUE(),AsOf-$W297&gt;NewcomerGap)),"Newcomer: no 1:1 in "&amp;NewcomerGap&amp;"+ days","")))))))</f>
        <v/>
      </c>
      <c r="F297" s="14"/>
      <c r="G297" s="14"/>
      <c r="H297" s="14"/>
      <c r="I297" s="14"/>
      <c r="J297" s="16"/>
      <c r="K297" s="15" t="str">
        <f aca="false">IF($J297="","",IF($V297&lt;&gt;"",MIN($V297,AsOf),AsOf)-$J297)</f>
        <v/>
      </c>
      <c r="L297" s="14"/>
      <c r="M297" s="14"/>
      <c r="N297" s="16"/>
      <c r="O297" s="16"/>
      <c r="P297" s="17"/>
      <c r="Q297" s="16"/>
      <c r="R297" s="16"/>
      <c r="S297" s="16"/>
      <c r="T297" s="14"/>
      <c r="U297" s="16"/>
      <c r="V297" s="18" t="str">
        <f aca="false">IF($A297="","",IFERROR(IF(INDEX(Leavers!$E$2:$E$301,MATCH($A297,Leavers!$A$2:$A$301,0))="","",INDEX(Leavers!$E$2:$E$301,MATCH($A297,Leavers!$A$2:$A$301,0))),""))</f>
        <v/>
      </c>
      <c r="W297" s="18" t="str">
        <f aca="false">IF($A297="","",IF(COUNTIF('Conversation log'!$B$2:$B$1001,$A297)=0,"",_xlfn.MAXIFS('Conversation log'!$A$2:$A$1001,'Conversation log'!$B$2:$B$1001,$A297)))</f>
        <v/>
      </c>
      <c r="X297" s="14"/>
    </row>
    <row r="298" customFormat="false" ht="15" hidden="false" customHeight="false" outlineLevel="0" collapsed="false">
      <c r="A298" s="14"/>
      <c r="B298" s="14"/>
      <c r="C298" s="15" t="str">
        <f aca="false">IF($J298="","",IF(AND($V298&lt;&gt;"",$V298&lt;AsOf),"Left",IF($V298&lt;&gt;"","Leaving",IF(AND($U298&lt;&gt;"",$U298&gt;=AsOf),"Unavailable",IF($T298&lt;&gt;"",$T298,IF(VALUE(LEFT($D298,1))&gt;=3,"Live","Onboarding"))))))</f>
        <v/>
      </c>
      <c r="D298" s="15" t="str">
        <f aca="false">IF($J298="","",IF($S298&lt;&gt;"","5. Veteran",IF($R298&lt;&gt;"",IF($K298&gt;=DayVetReview,"4. Veteran review due","3. Newcomer"),IF($O298&lt;&gt;"","2. Shadowing","1. Training"))))</f>
        <v/>
      </c>
      <c r="E298" s="15" t="str">
        <f aca="false">IF(OR($J298="",$C298="Left",$C298="Leaving"),"",IF(AND($O298="",$K298&gt;DayAbandon),"Gate: training not done by day "&amp;DayAbandon,IF(AND($N298="",$K298&gt;DayTools),"Behind: tools not set up (day "&amp;DayTools&amp;")",IF(AND($O298="",$K298&gt;DayTraining),"Behind: training (day "&amp;DayTraining&amp;")",IF(AND($Q298="",$K298&gt;DayShadowing),"Behind: shadowing (day "&amp;DayShadowing&amp;")",IF(AND($R298="",$K298&gt;DayLive),"Behind: not live yet (day "&amp;DayLive&amp;")",IF(AND(LEFT($D298,1)="3",IF($W298="",TRUE(),AsOf-$W298&gt;NewcomerGap)),"Newcomer: no 1:1 in "&amp;NewcomerGap&amp;"+ days","")))))))</f>
        <v/>
      </c>
      <c r="F298" s="14"/>
      <c r="G298" s="14"/>
      <c r="H298" s="14"/>
      <c r="I298" s="14"/>
      <c r="J298" s="16"/>
      <c r="K298" s="15" t="str">
        <f aca="false">IF($J298="","",IF($V298&lt;&gt;"",MIN($V298,AsOf),AsOf)-$J298)</f>
        <v/>
      </c>
      <c r="L298" s="14"/>
      <c r="M298" s="14"/>
      <c r="N298" s="16"/>
      <c r="O298" s="16"/>
      <c r="P298" s="17"/>
      <c r="Q298" s="16"/>
      <c r="R298" s="16"/>
      <c r="S298" s="16"/>
      <c r="T298" s="14"/>
      <c r="U298" s="16"/>
      <c r="V298" s="18" t="str">
        <f aca="false">IF($A298="","",IFERROR(IF(INDEX(Leavers!$E$2:$E$301,MATCH($A298,Leavers!$A$2:$A$301,0))="","",INDEX(Leavers!$E$2:$E$301,MATCH($A298,Leavers!$A$2:$A$301,0))),""))</f>
        <v/>
      </c>
      <c r="W298" s="18" t="str">
        <f aca="false">IF($A298="","",IF(COUNTIF('Conversation log'!$B$2:$B$1001,$A298)=0,"",_xlfn.MAXIFS('Conversation log'!$A$2:$A$1001,'Conversation log'!$B$2:$B$1001,$A298)))</f>
        <v/>
      </c>
      <c r="X298" s="14"/>
    </row>
    <row r="299" customFormat="false" ht="15" hidden="false" customHeight="false" outlineLevel="0" collapsed="false">
      <c r="A299" s="14"/>
      <c r="B299" s="14"/>
      <c r="C299" s="15" t="str">
        <f aca="false">IF($J299="","",IF(AND($V299&lt;&gt;"",$V299&lt;AsOf),"Left",IF($V299&lt;&gt;"","Leaving",IF(AND($U299&lt;&gt;"",$U299&gt;=AsOf),"Unavailable",IF($T299&lt;&gt;"",$T299,IF(VALUE(LEFT($D299,1))&gt;=3,"Live","Onboarding"))))))</f>
        <v/>
      </c>
      <c r="D299" s="15" t="str">
        <f aca="false">IF($J299="","",IF($S299&lt;&gt;"","5. Veteran",IF($R299&lt;&gt;"",IF($K299&gt;=DayVetReview,"4. Veteran review due","3. Newcomer"),IF($O299&lt;&gt;"","2. Shadowing","1. Training"))))</f>
        <v/>
      </c>
      <c r="E299" s="15" t="str">
        <f aca="false">IF(OR($J299="",$C299="Left",$C299="Leaving"),"",IF(AND($O299="",$K299&gt;DayAbandon),"Gate: training not done by day "&amp;DayAbandon,IF(AND($N299="",$K299&gt;DayTools),"Behind: tools not set up (day "&amp;DayTools&amp;")",IF(AND($O299="",$K299&gt;DayTraining),"Behind: training (day "&amp;DayTraining&amp;")",IF(AND($Q299="",$K299&gt;DayShadowing),"Behind: shadowing (day "&amp;DayShadowing&amp;")",IF(AND($R299="",$K299&gt;DayLive),"Behind: not live yet (day "&amp;DayLive&amp;")",IF(AND(LEFT($D299,1)="3",IF($W299="",TRUE(),AsOf-$W299&gt;NewcomerGap)),"Newcomer: no 1:1 in "&amp;NewcomerGap&amp;"+ days","")))))))</f>
        <v/>
      </c>
      <c r="F299" s="14"/>
      <c r="G299" s="14"/>
      <c r="H299" s="14"/>
      <c r="I299" s="14"/>
      <c r="J299" s="16"/>
      <c r="K299" s="15" t="str">
        <f aca="false">IF($J299="","",IF($V299&lt;&gt;"",MIN($V299,AsOf),AsOf)-$J299)</f>
        <v/>
      </c>
      <c r="L299" s="14"/>
      <c r="M299" s="14"/>
      <c r="N299" s="16"/>
      <c r="O299" s="16"/>
      <c r="P299" s="17"/>
      <c r="Q299" s="16"/>
      <c r="R299" s="16"/>
      <c r="S299" s="16"/>
      <c r="T299" s="14"/>
      <c r="U299" s="16"/>
      <c r="V299" s="18" t="str">
        <f aca="false">IF($A299="","",IFERROR(IF(INDEX(Leavers!$E$2:$E$301,MATCH($A299,Leavers!$A$2:$A$301,0))="","",INDEX(Leavers!$E$2:$E$301,MATCH($A299,Leavers!$A$2:$A$301,0))),""))</f>
        <v/>
      </c>
      <c r="W299" s="18" t="str">
        <f aca="false">IF($A299="","",IF(COUNTIF('Conversation log'!$B$2:$B$1001,$A299)=0,"",_xlfn.MAXIFS('Conversation log'!$A$2:$A$1001,'Conversation log'!$B$2:$B$1001,$A299)))</f>
        <v/>
      </c>
      <c r="X299" s="14"/>
    </row>
    <row r="300" customFormat="false" ht="15" hidden="false" customHeight="false" outlineLevel="0" collapsed="false">
      <c r="A300" s="14"/>
      <c r="B300" s="14"/>
      <c r="C300" s="15" t="str">
        <f aca="false">IF($J300="","",IF(AND($V300&lt;&gt;"",$V300&lt;AsOf),"Left",IF($V300&lt;&gt;"","Leaving",IF(AND($U300&lt;&gt;"",$U300&gt;=AsOf),"Unavailable",IF($T300&lt;&gt;"",$T300,IF(VALUE(LEFT($D300,1))&gt;=3,"Live","Onboarding"))))))</f>
        <v/>
      </c>
      <c r="D300" s="15" t="str">
        <f aca="false">IF($J300="","",IF($S300&lt;&gt;"","5. Veteran",IF($R300&lt;&gt;"",IF($K300&gt;=DayVetReview,"4. Veteran review due","3. Newcomer"),IF($O300&lt;&gt;"","2. Shadowing","1. Training"))))</f>
        <v/>
      </c>
      <c r="E300" s="15" t="str">
        <f aca="false">IF(OR($J300="",$C300="Left",$C300="Leaving"),"",IF(AND($O300="",$K300&gt;DayAbandon),"Gate: training not done by day "&amp;DayAbandon,IF(AND($N300="",$K300&gt;DayTools),"Behind: tools not set up (day "&amp;DayTools&amp;")",IF(AND($O300="",$K300&gt;DayTraining),"Behind: training (day "&amp;DayTraining&amp;")",IF(AND($Q300="",$K300&gt;DayShadowing),"Behind: shadowing (day "&amp;DayShadowing&amp;")",IF(AND($R300="",$K300&gt;DayLive),"Behind: not live yet (day "&amp;DayLive&amp;")",IF(AND(LEFT($D300,1)="3",IF($W300="",TRUE(),AsOf-$W300&gt;NewcomerGap)),"Newcomer: no 1:1 in "&amp;NewcomerGap&amp;"+ days","")))))))</f>
        <v/>
      </c>
      <c r="F300" s="14"/>
      <c r="G300" s="14"/>
      <c r="H300" s="14"/>
      <c r="I300" s="14"/>
      <c r="J300" s="16"/>
      <c r="K300" s="15" t="str">
        <f aca="false">IF($J300="","",IF($V300&lt;&gt;"",MIN($V300,AsOf),AsOf)-$J300)</f>
        <v/>
      </c>
      <c r="L300" s="14"/>
      <c r="M300" s="14"/>
      <c r="N300" s="16"/>
      <c r="O300" s="16"/>
      <c r="P300" s="17"/>
      <c r="Q300" s="16"/>
      <c r="R300" s="16"/>
      <c r="S300" s="16"/>
      <c r="T300" s="14"/>
      <c r="U300" s="16"/>
      <c r="V300" s="18" t="str">
        <f aca="false">IF($A300="","",IFERROR(IF(INDEX(Leavers!$E$2:$E$301,MATCH($A300,Leavers!$A$2:$A$301,0))="","",INDEX(Leavers!$E$2:$E$301,MATCH($A300,Leavers!$A$2:$A$301,0))),""))</f>
        <v/>
      </c>
      <c r="W300" s="18" t="str">
        <f aca="false">IF($A300="","",IF(COUNTIF('Conversation log'!$B$2:$B$1001,$A300)=0,"",_xlfn.MAXIFS('Conversation log'!$A$2:$A$1001,'Conversation log'!$B$2:$B$1001,$A300)))</f>
        <v/>
      </c>
      <c r="X300" s="14"/>
    </row>
    <row r="301" customFormat="false" ht="15" hidden="false" customHeight="false" outlineLevel="0" collapsed="false">
      <c r="A301" s="14"/>
      <c r="B301" s="14"/>
      <c r="C301" s="15" t="str">
        <f aca="false">IF($J301="","",IF(AND($V301&lt;&gt;"",$V301&lt;AsOf),"Left",IF($V301&lt;&gt;"","Leaving",IF(AND($U301&lt;&gt;"",$U301&gt;=AsOf),"Unavailable",IF($T301&lt;&gt;"",$T301,IF(VALUE(LEFT($D301,1))&gt;=3,"Live","Onboarding"))))))</f>
        <v/>
      </c>
      <c r="D301" s="15" t="str">
        <f aca="false">IF($J301="","",IF($S301&lt;&gt;"","5. Veteran",IF($R301&lt;&gt;"",IF($K301&gt;=DayVetReview,"4. Veteran review due","3. Newcomer"),IF($O301&lt;&gt;"","2. Shadowing","1. Training"))))</f>
        <v/>
      </c>
      <c r="E301" s="15" t="str">
        <f aca="false">IF(OR($J301="",$C301="Left",$C301="Leaving"),"",IF(AND($O301="",$K301&gt;DayAbandon),"Gate: training not done by day "&amp;DayAbandon,IF(AND($N301="",$K301&gt;DayTools),"Behind: tools not set up (day "&amp;DayTools&amp;")",IF(AND($O301="",$K301&gt;DayTraining),"Behind: training (day "&amp;DayTraining&amp;")",IF(AND($Q301="",$K301&gt;DayShadowing),"Behind: shadowing (day "&amp;DayShadowing&amp;")",IF(AND($R301="",$K301&gt;DayLive),"Behind: not live yet (day "&amp;DayLive&amp;")",IF(AND(LEFT($D301,1)="3",IF($W301="",TRUE(),AsOf-$W301&gt;NewcomerGap)),"Newcomer: no 1:1 in "&amp;NewcomerGap&amp;"+ days","")))))))</f>
        <v/>
      </c>
      <c r="F301" s="14"/>
      <c r="G301" s="14"/>
      <c r="H301" s="14"/>
      <c r="I301" s="14"/>
      <c r="J301" s="16"/>
      <c r="K301" s="15" t="str">
        <f aca="false">IF($J301="","",IF($V301&lt;&gt;"",MIN($V301,AsOf),AsOf)-$J301)</f>
        <v/>
      </c>
      <c r="L301" s="14"/>
      <c r="M301" s="14"/>
      <c r="N301" s="16"/>
      <c r="O301" s="16"/>
      <c r="P301" s="17"/>
      <c r="Q301" s="16"/>
      <c r="R301" s="16"/>
      <c r="S301" s="16"/>
      <c r="T301" s="14"/>
      <c r="U301" s="16"/>
      <c r="V301" s="18" t="str">
        <f aca="false">IF($A301="","",IFERROR(IF(INDEX(Leavers!$E$2:$E$301,MATCH($A301,Leavers!$A$2:$A$301,0))="","",INDEX(Leavers!$E$2:$E$301,MATCH($A301,Leavers!$A$2:$A$301,0))),""))</f>
        <v/>
      </c>
      <c r="W301" s="18" t="str">
        <f aca="false">IF($A301="","",IF(COUNTIF('Conversation log'!$B$2:$B$1001,$A301)=0,"",_xlfn.MAXIFS('Conversation log'!$A$2:$A$1001,'Conversation log'!$B$2:$B$1001,$A301)))</f>
        <v/>
      </c>
      <c r="X301" s="14"/>
    </row>
  </sheetData>
  <autoFilter ref="A1:X301"/>
  <conditionalFormatting sqref="A2:X301">
    <cfRule type="expression" priority="2" aboveAverage="0" equalAverage="0" bottom="0" percent="0" rank="0" text="" dxfId="12">
      <formula>$C2="Left"</formula>
    </cfRule>
  </conditionalFormatting>
  <conditionalFormatting sqref="C2:C301">
    <cfRule type="expression" priority="3" aboveAverage="0" equalAverage="0" bottom="0" percent="0" rank="0" text="" dxfId="13">
      <formula>OR($C2="Leaving",$C2="Potential leaver",$C2="Considered for removal",$C2="Confirmed leaving")</formula>
    </cfRule>
    <cfRule type="expression" priority="4" aboveAverage="0" equalAverage="0" bottom="0" percent="0" rank="0" text="" dxfId="14">
      <formula>$C2="Unavailable"</formula>
    </cfRule>
    <cfRule type="expression" priority="5" aboveAverage="0" equalAverage="0" bottom="0" percent="0" rank="0" text="" dxfId="15">
      <formula>$C2="Onboarding"</formula>
    </cfRule>
  </conditionalFormatting>
  <conditionalFormatting sqref="M2:M301">
    <cfRule type="expression" priority="6" aboveAverage="0" equalAverage="0" bottom="0" percent="0" rank="0" text="" dxfId="16">
      <formula>$M2="Green"</formula>
    </cfRule>
    <cfRule type="expression" priority="7" aboveAverage="0" equalAverage="0" bottom="0" percent="0" rank="0" text="" dxfId="13">
      <formula>$M2="Amber"</formula>
    </cfRule>
    <cfRule type="expression" priority="8" aboveAverage="0" equalAverage="0" bottom="0" percent="0" rank="0" text="" dxfId="17">
      <formula>$M2="Red"</formula>
    </cfRule>
  </conditionalFormatting>
  <conditionalFormatting sqref="E2:E301">
    <cfRule type="expression" priority="9" aboveAverage="0" equalAverage="0" bottom="0" percent="0" rank="0" text="" dxfId="18">
      <formula>LEFT($E2,4)="Gate"</formula>
    </cfRule>
    <cfRule type="expression" priority="10" aboveAverage="0" equalAverage="0" bottom="0" percent="0" rank="0" text="" dxfId="19">
      <formula>$E2&lt;&gt;""</formula>
    </cfRule>
  </conditionalFormatting>
  <dataValidations count="4">
    <dataValidation allowBlank="true" errorStyle="stop" operator="between" showDropDown="false" showErrorMessage="false" showInputMessage="false" sqref="F2:F301" type="list">
      <formula1>Lists!$A$2:$A$30</formula1>
      <formula2>0</formula2>
    </dataValidation>
    <dataValidation allowBlank="true" errorStyle="stop" operator="between" showDropDown="false" showErrorMessage="false" showInputMessage="false" sqref="G2:G301" type="list">
      <formula1>Lists!$B$2:$B$30</formula1>
      <formula2>0</formula2>
    </dataValidation>
    <dataValidation allowBlank="true" errorStyle="stop" operator="between" showDropDown="false" showErrorMessage="false" showInputMessage="false" sqref="M2:M301" type="list">
      <formula1>Lists!$C$2:$C$30</formula1>
      <formula2>0</formula2>
    </dataValidation>
    <dataValidation allowBlank="true" errorStyle="stop" operator="between" showDropDown="false" showErrorMessage="false" showInputMessage="false" sqref="T2:T301" type="list">
      <formula1>Lists!$D$2:$D$30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2" ySplit="1" topLeftCell="C2" activePane="bottomRight" state="frozen"/>
      <selection pane="topLeft" activeCell="A1" activeCellId="0" sqref="A1"/>
      <selection pane="topRight" activeCell="C1" activeCellId="0" sqref="C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6"/>
    <col collapsed="false" customWidth="true" hidden="false" outlineLevel="0" max="3" min="3" style="0" width="11"/>
    <col collapsed="false" customWidth="true" hidden="false" outlineLevel="0" max="6" min="4" style="0" width="12"/>
    <col collapsed="false" customWidth="true" hidden="false" outlineLevel="0" max="7" min="7" style="0" width="22"/>
    <col collapsed="false" customWidth="true" hidden="false" outlineLevel="0" max="8" min="8" style="0" width="9"/>
    <col collapsed="false" customWidth="true" hidden="false" outlineLevel="0" max="9" min="9" style="0" width="16"/>
    <col collapsed="false" customWidth="true" hidden="false" outlineLevel="0" max="10" min="10" style="0" width="21"/>
    <col collapsed="false" customWidth="true" hidden="false" outlineLevel="0" max="12" min="11" style="0" width="10"/>
    <col collapsed="false" customWidth="true" hidden="false" outlineLevel="0" max="13" min="13" style="0" width="11"/>
    <col collapsed="false" customWidth="true" hidden="false" outlineLevel="0" max="14" min="14" style="0" width="10"/>
    <col collapsed="false" customWidth="true" hidden="false" outlineLevel="0" max="15" min="15" style="0" width="11"/>
    <col collapsed="false" customWidth="true" hidden="false" outlineLevel="0" max="16" min="16" style="0" width="26"/>
  </cols>
  <sheetData>
    <row r="1" customFormat="false" ht="31.5" hidden="false" customHeight="true" outlineLevel="0" collapsed="false">
      <c r="A1" s="12" t="s">
        <v>38</v>
      </c>
      <c r="B1" s="13" t="s">
        <v>39</v>
      </c>
      <c r="C1" s="13" t="s">
        <v>43</v>
      </c>
      <c r="D1" s="13" t="s">
        <v>47</v>
      </c>
      <c r="E1" s="12" t="s">
        <v>59</v>
      </c>
      <c r="F1" s="12" t="s">
        <v>406</v>
      </c>
      <c r="G1" s="12" t="s">
        <v>407</v>
      </c>
      <c r="H1" s="13" t="s">
        <v>48</v>
      </c>
      <c r="I1" s="13" t="s">
        <v>408</v>
      </c>
      <c r="J1" s="13" t="s">
        <v>409</v>
      </c>
      <c r="K1" s="13" t="s">
        <v>50</v>
      </c>
      <c r="L1" s="12" t="s">
        <v>410</v>
      </c>
      <c r="M1" s="12" t="s">
        <v>411</v>
      </c>
      <c r="N1" s="12" t="s">
        <v>412</v>
      </c>
      <c r="O1" s="13" t="s">
        <v>413</v>
      </c>
      <c r="P1" s="12" t="s">
        <v>61</v>
      </c>
    </row>
    <row r="2" customFormat="false" ht="15" hidden="false" customHeight="false" outlineLevel="0" collapsed="false">
      <c r="A2" s="14" t="s">
        <v>88</v>
      </c>
      <c r="B2" s="15" t="str">
        <f aca="false">IF($A2="","",IFERROR(INDEX(Roster!$B$2:$B$301,MATCH($A2,Roster!$A$2:$A$301,0)),"ID not on Roster"))</f>
        <v>Pablo C.</v>
      </c>
      <c r="C2" s="15" t="str">
        <f aca="false">IF($A2="","",IFERROR(INDEX(Roster!$F$2:$F$301,MATCH($A2,Roster!$A$2:$A$301,0)),""))</f>
        <v>Phone</v>
      </c>
      <c r="D2" s="18" t="n">
        <f aca="false">IF($A2="","",IFERROR(INDEX(Roster!$J$2:$J$301,MATCH($A2,Roster!$A$2:$A$301,0)),""))</f>
        <v>44686</v>
      </c>
      <c r="E2" s="16" t="n">
        <v>45593</v>
      </c>
      <c r="F2" s="14" t="s">
        <v>414</v>
      </c>
      <c r="G2" s="14" t="s">
        <v>415</v>
      </c>
      <c r="H2" s="15" t="n">
        <f aca="false">IF(OR($D2="",$E2=""),"",$E2-$D2)</f>
        <v>907</v>
      </c>
      <c r="I2" s="15" t="str">
        <f aca="false">IF($H2="","",IF($H2&lt;=30,"1. First 30 days",IF($H2&lt;=90,"2. Days 31–90",IF($H2&lt;=180,"3. Days 91–180",IF($H2&lt;=365,"4. Days 181–365","5. Over a year")))))</f>
        <v>5. Over a year</v>
      </c>
      <c r="J2" s="15" t="str">
        <f aca="false">IF($A2="","",IFERROR(INDEX(Roster!$D$2:$D$301,MATCH($A2,Roster!$A$2:$A$301,0)),""))</f>
        <v>5. Veteran</v>
      </c>
      <c r="K2" s="15" t="str">
        <f aca="false">IF($A2="","",IFERROR(IF(INDEX(Roster!$M$2:$M$301,MATCH($A2,Roster!$A$2:$A$301,0))="","",INDEX(Roster!$M$2:$M$301,MATCH($A2,Roster!$A$2:$A$301,0))),""))</f>
        <v>Green</v>
      </c>
      <c r="L2" s="14" t="s">
        <v>416</v>
      </c>
      <c r="M2" s="14" t="s">
        <v>416</v>
      </c>
      <c r="N2" s="14" t="s">
        <v>416</v>
      </c>
      <c r="O2" s="15" t="str">
        <f aca="false">IF($A2="","",IF(COUNTIF($L2:$N2,"Yes")=3,"Done","Open"))</f>
        <v>Done</v>
      </c>
      <c r="P2" s="14"/>
    </row>
    <row r="3" customFormat="false" ht="15" hidden="false" customHeight="false" outlineLevel="0" collapsed="false">
      <c r="A3" s="14" t="s">
        <v>178</v>
      </c>
      <c r="B3" s="15" t="str">
        <f aca="false">IF($A3="","",IFERROR(INDEX(Roster!$B$2:$B$301,MATCH($A3,Roster!$A$2:$A$301,0)),"ID not on Roster"))</f>
        <v>Leila F.</v>
      </c>
      <c r="C3" s="15" t="str">
        <f aca="false">IF($A3="","",IFERROR(INDEX(Roster!$F$2:$F$301,MATCH($A3,Roster!$A$2:$A$301,0)),""))</f>
        <v>Tickets</v>
      </c>
      <c r="D3" s="18" t="n">
        <f aca="false">IF($A3="","",IFERROR(INDEX(Roster!$J$2:$J$301,MATCH($A3,Roster!$A$2:$A$301,0)),""))</f>
        <v>45588</v>
      </c>
      <c r="E3" s="16" t="n">
        <v>45602</v>
      </c>
      <c r="F3" s="14" t="s">
        <v>417</v>
      </c>
      <c r="G3" s="14" t="s">
        <v>418</v>
      </c>
      <c r="H3" s="15" t="n">
        <f aca="false">IF(OR($D3="",$E3=""),"",$E3-$D3)</f>
        <v>14</v>
      </c>
      <c r="I3" s="15" t="str">
        <f aca="false">IF($H3="","",IF($H3&lt;=30,"1. First 30 days",IF($H3&lt;=90,"2. Days 31–90",IF($H3&lt;=180,"3. Days 91–180",IF($H3&lt;=365,"4. Days 181–365","5. Over a year")))))</f>
        <v>1. First 30 days</v>
      </c>
      <c r="J3" s="15" t="str">
        <f aca="false">IF($A3="","",IFERROR(INDEX(Roster!$D$2:$D$301,MATCH($A3,Roster!$A$2:$A$301,0)),""))</f>
        <v>1. Training</v>
      </c>
      <c r="K3" s="15" t="str">
        <f aca="false">IF($A3="","",IFERROR(IF(INDEX(Roster!$M$2:$M$301,MATCH($A3,Roster!$A$2:$A$301,0))="","",INDEX(Roster!$M$2:$M$301,MATCH($A3,Roster!$A$2:$A$301,0))),""))</f>
        <v>Red</v>
      </c>
      <c r="L3" s="14" t="s">
        <v>416</v>
      </c>
      <c r="M3" s="14" t="s">
        <v>416</v>
      </c>
      <c r="N3" s="14" t="s">
        <v>416</v>
      </c>
      <c r="O3" s="15" t="str">
        <f aca="false">IF($A3="","",IF(COUNTIF($L3:$N3,"Yes")=3,"Done","Open"))</f>
        <v>Done</v>
      </c>
      <c r="P3" s="14"/>
    </row>
    <row r="4" customFormat="false" ht="15" hidden="false" customHeight="false" outlineLevel="0" collapsed="false">
      <c r="A4" s="14" t="s">
        <v>170</v>
      </c>
      <c r="B4" s="15" t="str">
        <f aca="false">IF($A4="","",IFERROR(INDEX(Roster!$B$2:$B$301,MATCH($A4,Roster!$A$2:$A$301,0)),"ID not on Roster"))</f>
        <v>Zeynep H.</v>
      </c>
      <c r="C4" s="15" t="str">
        <f aca="false">IF($A4="","",IFERROR(INDEX(Roster!$F$2:$F$301,MATCH($A4,Roster!$A$2:$A$301,0)),""))</f>
        <v>Chat</v>
      </c>
      <c r="D4" s="18" t="n">
        <f aca="false">IF($A4="","",IFERROR(INDEX(Roster!$J$2:$J$301,MATCH($A4,Roster!$A$2:$A$301,0)),""))</f>
        <v>45576</v>
      </c>
      <c r="E4" s="16" t="n">
        <v>45603</v>
      </c>
      <c r="F4" s="14" t="s">
        <v>414</v>
      </c>
      <c r="G4" s="14" t="s">
        <v>415</v>
      </c>
      <c r="H4" s="15" t="n">
        <f aca="false">IF(OR($D4="",$E4=""),"",$E4-$D4)</f>
        <v>27</v>
      </c>
      <c r="I4" s="15" t="str">
        <f aca="false">IF($H4="","",IF($H4&lt;=30,"1. First 30 days",IF($H4&lt;=90,"2. Days 31–90",IF($H4&lt;=180,"3. Days 91–180",IF($H4&lt;=365,"4. Days 181–365","5. Over a year")))))</f>
        <v>1. First 30 days</v>
      </c>
      <c r="J4" s="15" t="str">
        <f aca="false">IF($A4="","",IFERROR(INDEX(Roster!$D$2:$D$301,MATCH($A4,Roster!$A$2:$A$301,0)),""))</f>
        <v>2. Shadowing</v>
      </c>
      <c r="K4" s="15" t="str">
        <f aca="false">IF($A4="","",IFERROR(IF(INDEX(Roster!$M$2:$M$301,MATCH($A4,Roster!$A$2:$A$301,0))="","",INDEX(Roster!$M$2:$M$301,MATCH($A4,Roster!$A$2:$A$301,0))),""))</f>
        <v>Amber</v>
      </c>
      <c r="L4" s="14" t="s">
        <v>416</v>
      </c>
      <c r="M4" s="14" t="s">
        <v>416</v>
      </c>
      <c r="N4" s="14" t="s">
        <v>416</v>
      </c>
      <c r="O4" s="15" t="str">
        <f aca="false">IF($A4="","",IF(COUNTIF($L4:$N4,"Yes")=3,"Done","Open"))</f>
        <v>Done</v>
      </c>
      <c r="P4" s="14"/>
    </row>
    <row r="5" customFormat="false" ht="15" hidden="false" customHeight="false" outlineLevel="0" collapsed="false">
      <c r="A5" s="14" t="s">
        <v>126</v>
      </c>
      <c r="B5" s="15" t="str">
        <f aca="false">IF($A5="","",IFERROR(INDEX(Roster!$B$2:$B$301,MATCH($A5,Roster!$A$2:$A$301,0)),"ID not on Roster"))</f>
        <v>Valentina V.</v>
      </c>
      <c r="C5" s="15" t="str">
        <f aca="false">IF($A5="","",IFERROR(INDEX(Roster!$F$2:$F$301,MATCH($A5,Roster!$A$2:$A$301,0)),""))</f>
        <v>Chat</v>
      </c>
      <c r="D5" s="18" t="n">
        <f aca="false">IF($A5="","",IFERROR(INDEX(Roster!$J$2:$J$301,MATCH($A5,Roster!$A$2:$A$301,0)),""))</f>
        <v>44887</v>
      </c>
      <c r="E5" s="16" t="n">
        <v>45607</v>
      </c>
      <c r="F5" s="14" t="s">
        <v>414</v>
      </c>
      <c r="G5" s="14" t="s">
        <v>419</v>
      </c>
      <c r="H5" s="15" t="n">
        <f aca="false">IF(OR($D5="",$E5=""),"",$E5-$D5)</f>
        <v>720</v>
      </c>
      <c r="I5" s="15" t="str">
        <f aca="false">IF($H5="","",IF($H5&lt;=30,"1. First 30 days",IF($H5&lt;=90,"2. Days 31–90",IF($H5&lt;=180,"3. Days 91–180",IF($H5&lt;=365,"4. Days 181–365","5. Over a year")))))</f>
        <v>5. Over a year</v>
      </c>
      <c r="J5" s="15" t="str">
        <f aca="false">IF($A5="","",IFERROR(INDEX(Roster!$D$2:$D$301,MATCH($A5,Roster!$A$2:$A$301,0)),""))</f>
        <v>5. Veteran</v>
      </c>
      <c r="K5" s="15" t="str">
        <f aca="false">IF($A5="","",IFERROR(IF(INDEX(Roster!$M$2:$M$301,MATCH($A5,Roster!$A$2:$A$301,0))="","",INDEX(Roster!$M$2:$M$301,MATCH($A5,Roster!$A$2:$A$301,0))),""))</f>
        <v>Green</v>
      </c>
      <c r="L5" s="14" t="s">
        <v>416</v>
      </c>
      <c r="M5" s="14" t="s">
        <v>416</v>
      </c>
      <c r="N5" s="14" t="s">
        <v>416</v>
      </c>
      <c r="O5" s="15" t="str">
        <f aca="false">IF($A5="","",IF(COUNTIF($L5:$N5,"Yes")=3,"Done","Open"))</f>
        <v>Done</v>
      </c>
      <c r="P5" s="14"/>
    </row>
    <row r="6" customFormat="false" ht="15" hidden="false" customHeight="false" outlineLevel="0" collapsed="false">
      <c r="A6" s="14" t="s">
        <v>168</v>
      </c>
      <c r="B6" s="15" t="str">
        <f aca="false">IF($A6="","",IFERROR(INDEX(Roster!$B$2:$B$301,MATCH($A6,Roster!$A$2:$A$301,0)),"ID not on Roster"))</f>
        <v>Pedro E.</v>
      </c>
      <c r="C6" s="15" t="str">
        <f aca="false">IF($A6="","",IFERROR(INDEX(Roster!$F$2:$F$301,MATCH($A6,Roster!$A$2:$A$301,0)),""))</f>
        <v>Billing</v>
      </c>
      <c r="D6" s="18" t="n">
        <f aca="false">IF($A6="","",IFERROR(INDEX(Roster!$J$2:$J$301,MATCH($A6,Roster!$A$2:$A$301,0)),""))</f>
        <v>45572</v>
      </c>
      <c r="E6" s="16" t="n">
        <v>45607</v>
      </c>
      <c r="F6" s="14" t="s">
        <v>417</v>
      </c>
      <c r="G6" s="14" t="s">
        <v>418</v>
      </c>
      <c r="H6" s="15" t="n">
        <f aca="false">IF(OR($D6="",$E6=""),"",$E6-$D6)</f>
        <v>35</v>
      </c>
      <c r="I6" s="15" t="str">
        <f aca="false">IF($H6="","",IF($H6&lt;=30,"1. First 30 days",IF($H6&lt;=90,"2. Days 31–90",IF($H6&lt;=180,"3. Days 91–180",IF($H6&lt;=365,"4. Days 181–365","5. Over a year")))))</f>
        <v>2. Days 31–90</v>
      </c>
      <c r="J6" s="15" t="str">
        <f aca="false">IF($A6="","",IFERROR(INDEX(Roster!$D$2:$D$301,MATCH($A6,Roster!$A$2:$A$301,0)),""))</f>
        <v>3. Newcomer</v>
      </c>
      <c r="K6" s="15" t="str">
        <f aca="false">IF($A6="","",IFERROR(IF(INDEX(Roster!$M$2:$M$301,MATCH($A6,Roster!$A$2:$A$301,0))="","",INDEX(Roster!$M$2:$M$301,MATCH($A6,Roster!$A$2:$A$301,0))),""))</f>
        <v>Amber</v>
      </c>
      <c r="L6" s="14" t="s">
        <v>416</v>
      </c>
      <c r="M6" s="14" t="s">
        <v>416</v>
      </c>
      <c r="N6" s="14" t="s">
        <v>416</v>
      </c>
      <c r="O6" s="15" t="str">
        <f aca="false">IF($A6="","",IF(COUNTIF($L6:$N6,"Yes")=3,"Done","Open"))</f>
        <v>Done</v>
      </c>
      <c r="P6" s="14"/>
    </row>
    <row r="7" customFormat="false" ht="15" hidden="false" customHeight="false" outlineLevel="0" collapsed="false">
      <c r="A7" s="14" t="s">
        <v>149</v>
      </c>
      <c r="B7" s="15" t="str">
        <f aca="false">IF($A7="","",IFERROR(INDEX(Roster!$B$2:$B$301,MATCH($A7,Roster!$A$2:$A$301,0)),"ID not on Roster"))</f>
        <v>Selin O.</v>
      </c>
      <c r="C7" s="15" t="str">
        <f aca="false">IF($A7="","",IFERROR(INDEX(Roster!$F$2:$F$301,MATCH($A7,Roster!$A$2:$A$301,0)),""))</f>
        <v>Billing</v>
      </c>
      <c r="D7" s="18" t="n">
        <f aca="false">IF($A7="","",IFERROR(INDEX(Roster!$J$2:$J$301,MATCH($A7,Roster!$A$2:$A$301,0)),""))</f>
        <v>45149</v>
      </c>
      <c r="E7" s="16" t="n">
        <v>45623</v>
      </c>
      <c r="F7" s="14" t="s">
        <v>417</v>
      </c>
      <c r="G7" s="14" t="s">
        <v>420</v>
      </c>
      <c r="H7" s="15" t="n">
        <f aca="false">IF(OR($D7="",$E7=""),"",$E7-$D7)</f>
        <v>474</v>
      </c>
      <c r="I7" s="15" t="str">
        <f aca="false">IF($H7="","",IF($H7&lt;=30,"1. First 30 days",IF($H7&lt;=90,"2. Days 31–90",IF($H7&lt;=180,"3. Days 91–180",IF($H7&lt;=365,"4. Days 181–365","5. Over a year")))))</f>
        <v>5. Over a year</v>
      </c>
      <c r="J7" s="15" t="str">
        <f aca="false">IF($A7="","",IFERROR(INDEX(Roster!$D$2:$D$301,MATCH($A7,Roster!$A$2:$A$301,0)),""))</f>
        <v>5. Veteran</v>
      </c>
      <c r="K7" s="15" t="str">
        <f aca="false">IF($A7="","",IFERROR(IF(INDEX(Roster!$M$2:$M$301,MATCH($A7,Roster!$A$2:$A$301,0))="","",INDEX(Roster!$M$2:$M$301,MATCH($A7,Roster!$A$2:$A$301,0))),""))</f>
        <v>Green</v>
      </c>
      <c r="L7" s="14" t="s">
        <v>416</v>
      </c>
      <c r="M7" s="14" t="s">
        <v>416</v>
      </c>
      <c r="N7" s="14" t="s">
        <v>416</v>
      </c>
      <c r="O7" s="15" t="str">
        <f aca="false">IF($A7="","",IF(COUNTIF($L7:$N7,"Yes")=3,"Done","Open"))</f>
        <v>Done</v>
      </c>
      <c r="P7" s="14"/>
    </row>
    <row r="8" customFormat="false" ht="15" hidden="false" customHeight="false" outlineLevel="0" collapsed="false">
      <c r="A8" s="14" t="s">
        <v>180</v>
      </c>
      <c r="B8" s="15" t="str">
        <f aca="false">IF($A8="","",IFERROR(INDEX(Roster!$B$2:$B$301,MATCH($A8,Roster!$A$2:$A$301,0)),"ID not on Roster"))</f>
        <v>Uche Z.</v>
      </c>
      <c r="C8" s="15" t="str">
        <f aca="false">IF($A8="","",IFERROR(INDEX(Roster!$F$2:$F$301,MATCH($A8,Roster!$A$2:$A$301,0)),""))</f>
        <v>Phone</v>
      </c>
      <c r="D8" s="18" t="n">
        <f aca="false">IF($A8="","",IFERROR(INDEX(Roster!$J$2:$J$301,MATCH($A8,Roster!$A$2:$A$301,0)),""))</f>
        <v>45595</v>
      </c>
      <c r="E8" s="16" t="n">
        <v>45639</v>
      </c>
      <c r="F8" s="14" t="s">
        <v>417</v>
      </c>
      <c r="G8" s="14" t="s">
        <v>420</v>
      </c>
      <c r="H8" s="15" t="n">
        <f aca="false">IF(OR($D8="",$E8=""),"",$E8-$D8)</f>
        <v>44</v>
      </c>
      <c r="I8" s="15" t="str">
        <f aca="false">IF($H8="","",IF($H8&lt;=30,"1. First 30 days",IF($H8&lt;=90,"2. Days 31–90",IF($H8&lt;=180,"3. Days 91–180",IF($H8&lt;=365,"4. Days 181–365","5. Over a year")))))</f>
        <v>2. Days 31–90</v>
      </c>
      <c r="J8" s="15" t="str">
        <f aca="false">IF($A8="","",IFERROR(INDEX(Roster!$D$2:$D$301,MATCH($A8,Roster!$A$2:$A$301,0)),""))</f>
        <v>3. Newcomer</v>
      </c>
      <c r="K8" s="15" t="str">
        <f aca="false">IF($A8="","",IFERROR(IF(INDEX(Roster!$M$2:$M$301,MATCH($A8,Roster!$A$2:$A$301,0))="","",INDEX(Roster!$M$2:$M$301,MATCH($A8,Roster!$A$2:$A$301,0))),""))</f>
        <v>Green</v>
      </c>
      <c r="L8" s="14" t="s">
        <v>416</v>
      </c>
      <c r="M8" s="14" t="s">
        <v>416</v>
      </c>
      <c r="N8" s="14" t="s">
        <v>416</v>
      </c>
      <c r="O8" s="15" t="str">
        <f aca="false">IF($A8="","",IF(COUNTIF($L8:$N8,"Yes")=3,"Done","Open"))</f>
        <v>Done</v>
      </c>
      <c r="P8" s="14"/>
    </row>
    <row r="9" customFormat="false" ht="15" hidden="false" customHeight="false" outlineLevel="0" collapsed="false">
      <c r="A9" s="14" t="s">
        <v>188</v>
      </c>
      <c r="B9" s="15" t="str">
        <f aca="false">IF($A9="","",IFERROR(INDEX(Roster!$B$2:$B$301,MATCH($A9,Roster!$A$2:$A$301,0)),"ID not on Roster"))</f>
        <v>Teo C.</v>
      </c>
      <c r="C9" s="15" t="str">
        <f aca="false">IF($A9="","",IFERROR(INDEX(Roster!$F$2:$F$301,MATCH($A9,Roster!$A$2:$A$301,0)),""))</f>
        <v>Chat</v>
      </c>
      <c r="D9" s="18" t="n">
        <f aca="false">IF($A9="","",IFERROR(INDEX(Roster!$J$2:$J$301,MATCH($A9,Roster!$A$2:$A$301,0)),""))</f>
        <v>45614</v>
      </c>
      <c r="E9" s="16" t="n">
        <v>45639</v>
      </c>
      <c r="F9" s="14" t="s">
        <v>414</v>
      </c>
      <c r="G9" s="14" t="s">
        <v>421</v>
      </c>
      <c r="H9" s="15" t="n">
        <f aca="false">IF(OR($D9="",$E9=""),"",$E9-$D9)</f>
        <v>25</v>
      </c>
      <c r="I9" s="15" t="str">
        <f aca="false">IF($H9="","",IF($H9&lt;=30,"1. First 30 days",IF($H9&lt;=90,"2. Days 31–90",IF($H9&lt;=180,"3. Days 91–180",IF($H9&lt;=365,"4. Days 181–365","5. Over a year")))))</f>
        <v>1. First 30 days</v>
      </c>
      <c r="J9" s="15" t="str">
        <f aca="false">IF($A9="","",IFERROR(INDEX(Roster!$D$2:$D$301,MATCH($A9,Roster!$A$2:$A$301,0)),""))</f>
        <v>1. Training</v>
      </c>
      <c r="K9" s="15" t="str">
        <f aca="false">IF($A9="","",IFERROR(IF(INDEX(Roster!$M$2:$M$301,MATCH($A9,Roster!$A$2:$A$301,0))="","",INDEX(Roster!$M$2:$M$301,MATCH($A9,Roster!$A$2:$A$301,0))),""))</f>
        <v>Red</v>
      </c>
      <c r="L9" s="14" t="s">
        <v>416</v>
      </c>
      <c r="M9" s="14" t="s">
        <v>416</v>
      </c>
      <c r="N9" s="14" t="s">
        <v>416</v>
      </c>
      <c r="O9" s="15" t="str">
        <f aca="false">IF($A9="","",IF(COUNTIF($L9:$N9,"Yes")=3,"Done","Open"))</f>
        <v>Done</v>
      </c>
      <c r="P9" s="14"/>
    </row>
    <row r="10" customFormat="false" ht="15" hidden="false" customHeight="false" outlineLevel="0" collapsed="false">
      <c r="A10" s="14" t="s">
        <v>199</v>
      </c>
      <c r="B10" s="15" t="str">
        <f aca="false">IF($A10="","",IFERROR(INDEX(Roster!$B$2:$B$301,MATCH($A10,Roster!$A$2:$A$301,0)),"ID not on Roster"))</f>
        <v>Ophelia L.</v>
      </c>
      <c r="C10" s="15" t="str">
        <f aca="false">IF($A10="","",IFERROR(INDEX(Roster!$F$2:$F$301,MATCH($A10,Roster!$A$2:$A$301,0)),""))</f>
        <v>Chat</v>
      </c>
      <c r="D10" s="18" t="n">
        <f aca="false">IF($A10="","",IFERROR(INDEX(Roster!$J$2:$J$301,MATCH($A10,Roster!$A$2:$A$301,0)),""))</f>
        <v>45631</v>
      </c>
      <c r="E10" s="16" t="n">
        <v>45639</v>
      </c>
      <c r="F10" s="14" t="s">
        <v>417</v>
      </c>
      <c r="G10" s="14" t="s">
        <v>422</v>
      </c>
      <c r="H10" s="15" t="n">
        <f aca="false">IF(OR($D10="",$E10=""),"",$E10-$D10)</f>
        <v>8</v>
      </c>
      <c r="I10" s="15" t="str">
        <f aca="false">IF($H10="","",IF($H10&lt;=30,"1. First 30 days",IF($H10&lt;=90,"2. Days 31–90",IF($H10&lt;=180,"3. Days 91–180",IF($H10&lt;=365,"4. Days 181–365","5. Over a year")))))</f>
        <v>1. First 30 days</v>
      </c>
      <c r="J10" s="15" t="str">
        <f aca="false">IF($A10="","",IFERROR(INDEX(Roster!$D$2:$D$301,MATCH($A10,Roster!$A$2:$A$301,0)),""))</f>
        <v>1. Training</v>
      </c>
      <c r="K10" s="15" t="str">
        <f aca="false">IF($A10="","",IFERROR(IF(INDEX(Roster!$M$2:$M$301,MATCH($A10,Roster!$A$2:$A$301,0))="","",INDEX(Roster!$M$2:$M$301,MATCH($A10,Roster!$A$2:$A$301,0))),""))</f>
        <v>Green</v>
      </c>
      <c r="L10" s="14" t="s">
        <v>416</v>
      </c>
      <c r="M10" s="14" t="s">
        <v>416</v>
      </c>
      <c r="N10" s="14" t="s">
        <v>416</v>
      </c>
      <c r="O10" s="15" t="str">
        <f aca="false">IF($A10="","",IF(COUNTIF($L10:$N10,"Yes")=3,"Done","Open"))</f>
        <v>Done</v>
      </c>
      <c r="P10" s="14"/>
    </row>
    <row r="11" customFormat="false" ht="15" hidden="false" customHeight="false" outlineLevel="0" collapsed="false">
      <c r="A11" s="14" t="s">
        <v>201</v>
      </c>
      <c r="B11" s="15" t="str">
        <f aca="false">IF($A11="","",IFERROR(INDEX(Roster!$B$2:$B$301,MATCH($A11,Roster!$A$2:$A$301,0)),"ID not on Roster"))</f>
        <v>Jomo G.</v>
      </c>
      <c r="C11" s="15" t="str">
        <f aca="false">IF($A11="","",IFERROR(INDEX(Roster!$F$2:$F$301,MATCH($A11,Roster!$A$2:$A$301,0)),""))</f>
        <v>Chat</v>
      </c>
      <c r="D11" s="18" t="n">
        <f aca="false">IF($A11="","",IFERROR(INDEX(Roster!$J$2:$J$301,MATCH($A11,Roster!$A$2:$A$301,0)),""))</f>
        <v>45635</v>
      </c>
      <c r="E11" s="16" t="n">
        <v>45646</v>
      </c>
      <c r="F11" s="14" t="s">
        <v>417</v>
      </c>
      <c r="G11" s="14" t="s">
        <v>422</v>
      </c>
      <c r="H11" s="15" t="n">
        <f aca="false">IF(OR($D11="",$E11=""),"",$E11-$D11)</f>
        <v>11</v>
      </c>
      <c r="I11" s="15" t="str">
        <f aca="false">IF($H11="","",IF($H11&lt;=30,"1. First 30 days",IF($H11&lt;=90,"2. Days 31–90",IF($H11&lt;=180,"3. Days 91–180",IF($H11&lt;=365,"4. Days 181–365","5. Over a year")))))</f>
        <v>1. First 30 days</v>
      </c>
      <c r="J11" s="15" t="str">
        <f aca="false">IF($A11="","",IFERROR(INDEX(Roster!$D$2:$D$301,MATCH($A11,Roster!$A$2:$A$301,0)),""))</f>
        <v>1. Training</v>
      </c>
      <c r="K11" s="15" t="str">
        <f aca="false">IF($A11="","",IFERROR(IF(INDEX(Roster!$M$2:$M$301,MATCH($A11,Roster!$A$2:$A$301,0))="","",INDEX(Roster!$M$2:$M$301,MATCH($A11,Roster!$A$2:$A$301,0))),""))</f>
        <v>Green</v>
      </c>
      <c r="L11" s="14" t="s">
        <v>416</v>
      </c>
      <c r="M11" s="14" t="s">
        <v>416</v>
      </c>
      <c r="N11" s="14" t="s">
        <v>416</v>
      </c>
      <c r="O11" s="15" t="str">
        <f aca="false">IF($A11="","",IF(COUNTIF($L11:$N11,"Yes")=3,"Done","Open"))</f>
        <v>Done</v>
      </c>
      <c r="P11" s="14"/>
    </row>
    <row r="12" customFormat="false" ht="15" hidden="false" customHeight="false" outlineLevel="0" collapsed="false">
      <c r="A12" s="14" t="s">
        <v>190</v>
      </c>
      <c r="B12" s="15" t="str">
        <f aca="false">IF($A12="","",IFERROR(INDEX(Roster!$B$2:$B$301,MATCH($A12,Roster!$A$2:$A$301,0)),"ID not on Roster"))</f>
        <v>Oscar V.</v>
      </c>
      <c r="C12" s="15" t="str">
        <f aca="false">IF($A12="","",IFERROR(INDEX(Roster!$F$2:$F$301,MATCH($A12,Roster!$A$2:$A$301,0)),""))</f>
        <v>Chat</v>
      </c>
      <c r="D12" s="18" t="n">
        <f aca="false">IF($A12="","",IFERROR(INDEX(Roster!$J$2:$J$301,MATCH($A12,Roster!$A$2:$A$301,0)),""))</f>
        <v>45622</v>
      </c>
      <c r="E12" s="16" t="n">
        <v>45649</v>
      </c>
      <c r="F12" s="14" t="s">
        <v>417</v>
      </c>
      <c r="G12" s="14" t="s">
        <v>418</v>
      </c>
      <c r="H12" s="15" t="n">
        <f aca="false">IF(OR($D12="",$E12=""),"",$E12-$D12)</f>
        <v>27</v>
      </c>
      <c r="I12" s="15" t="str">
        <f aca="false">IF($H12="","",IF($H12&lt;=30,"1. First 30 days",IF($H12&lt;=90,"2. Days 31–90",IF($H12&lt;=180,"3. Days 91–180",IF($H12&lt;=365,"4. Days 181–365","5. Over a year")))))</f>
        <v>1. First 30 days</v>
      </c>
      <c r="J12" s="15" t="str">
        <f aca="false">IF($A12="","",IFERROR(INDEX(Roster!$D$2:$D$301,MATCH($A12,Roster!$A$2:$A$301,0)),""))</f>
        <v>1. Training</v>
      </c>
      <c r="K12" s="15" t="str">
        <f aca="false">IF($A12="","",IFERROR(IF(INDEX(Roster!$M$2:$M$301,MATCH($A12,Roster!$A$2:$A$301,0))="","",INDEX(Roster!$M$2:$M$301,MATCH($A12,Roster!$A$2:$A$301,0))),""))</f>
        <v>Red</v>
      </c>
      <c r="L12" s="14" t="s">
        <v>416</v>
      </c>
      <c r="M12" s="14" t="s">
        <v>416</v>
      </c>
      <c r="N12" s="14" t="s">
        <v>416</v>
      </c>
      <c r="O12" s="15" t="str">
        <f aca="false">IF($A12="","",IF(COUNTIF($L12:$N12,"Yes")=3,"Done","Open"))</f>
        <v>Done</v>
      </c>
      <c r="P12" s="14"/>
    </row>
    <row r="13" customFormat="false" ht="15" hidden="false" customHeight="false" outlineLevel="0" collapsed="false">
      <c r="A13" s="14" t="s">
        <v>186</v>
      </c>
      <c r="B13" s="15" t="str">
        <f aca="false">IF($A13="","",IFERROR(INDEX(Roster!$B$2:$B$301,MATCH($A13,Roster!$A$2:$A$301,0)),"ID not on Roster"))</f>
        <v>Luis Z.</v>
      </c>
      <c r="C13" s="15" t="str">
        <f aca="false">IF($A13="","",IFERROR(INDEX(Roster!$F$2:$F$301,MATCH($A13,Roster!$A$2:$A$301,0)),""))</f>
        <v>Phone</v>
      </c>
      <c r="D13" s="18" t="n">
        <f aca="false">IF($A13="","",IFERROR(INDEX(Roster!$J$2:$J$301,MATCH($A13,Roster!$A$2:$A$301,0)),""))</f>
        <v>45614</v>
      </c>
      <c r="E13" s="16" t="n">
        <v>45657</v>
      </c>
      <c r="F13" s="14" t="s">
        <v>417</v>
      </c>
      <c r="G13" s="14" t="s">
        <v>422</v>
      </c>
      <c r="H13" s="15" t="n">
        <f aca="false">IF(OR($D13="",$E13=""),"",$E13-$D13)</f>
        <v>43</v>
      </c>
      <c r="I13" s="15" t="str">
        <f aca="false">IF($H13="","",IF($H13&lt;=30,"1. First 30 days",IF($H13&lt;=90,"2. Days 31–90",IF($H13&lt;=180,"3. Days 91–180",IF($H13&lt;=365,"4. Days 181–365","5. Over a year")))))</f>
        <v>2. Days 31–90</v>
      </c>
      <c r="J13" s="15" t="str">
        <f aca="false">IF($A13="","",IFERROR(INDEX(Roster!$D$2:$D$301,MATCH($A13,Roster!$A$2:$A$301,0)),""))</f>
        <v>3. Newcomer</v>
      </c>
      <c r="K13" s="15" t="str">
        <f aca="false">IF($A13="","",IFERROR(IF(INDEX(Roster!$M$2:$M$301,MATCH($A13,Roster!$A$2:$A$301,0))="","",INDEX(Roster!$M$2:$M$301,MATCH($A13,Roster!$A$2:$A$301,0))),""))</f>
        <v>Red</v>
      </c>
      <c r="L13" s="14" t="s">
        <v>416</v>
      </c>
      <c r="M13" s="14" t="s">
        <v>416</v>
      </c>
      <c r="N13" s="14" t="s">
        <v>416</v>
      </c>
      <c r="O13" s="15" t="str">
        <f aca="false">IF($A13="","",IF(COUNTIF($L13:$N13,"Yes")=3,"Done","Open"))</f>
        <v>Done</v>
      </c>
      <c r="P13" s="14"/>
    </row>
    <row r="14" customFormat="false" ht="15" hidden="false" customHeight="false" outlineLevel="0" collapsed="false">
      <c r="A14" s="14" t="s">
        <v>194</v>
      </c>
      <c r="B14" s="15" t="str">
        <f aca="false">IF($A14="","",IFERROR(INDEX(Roster!$B$2:$B$301,MATCH($A14,Roster!$A$2:$A$301,0)),"ID not on Roster"))</f>
        <v>Zanele Z.</v>
      </c>
      <c r="C14" s="15" t="str">
        <f aca="false">IF($A14="","",IFERROR(INDEX(Roster!$F$2:$F$301,MATCH($A14,Roster!$A$2:$A$301,0)),""))</f>
        <v>Billing</v>
      </c>
      <c r="D14" s="18" t="n">
        <f aca="false">IF($A14="","",IFERROR(INDEX(Roster!$J$2:$J$301,MATCH($A14,Roster!$A$2:$A$301,0)),""))</f>
        <v>45623</v>
      </c>
      <c r="E14" s="16" t="n">
        <v>45665</v>
      </c>
      <c r="F14" s="14" t="s">
        <v>417</v>
      </c>
      <c r="G14" s="14" t="s">
        <v>418</v>
      </c>
      <c r="H14" s="15" t="n">
        <f aca="false">IF(OR($D14="",$E14=""),"",$E14-$D14)</f>
        <v>42</v>
      </c>
      <c r="I14" s="15" t="str">
        <f aca="false">IF($H14="","",IF($H14&lt;=30,"1. First 30 days",IF($H14&lt;=90,"2. Days 31–90",IF($H14&lt;=180,"3. Days 91–180",IF($H14&lt;=365,"4. Days 181–365","5. Over a year")))))</f>
        <v>2. Days 31–90</v>
      </c>
      <c r="J14" s="15" t="str">
        <f aca="false">IF($A14="","",IFERROR(INDEX(Roster!$D$2:$D$301,MATCH($A14,Roster!$A$2:$A$301,0)),""))</f>
        <v>2. Shadowing</v>
      </c>
      <c r="K14" s="15" t="str">
        <f aca="false">IF($A14="","",IFERROR(IF(INDEX(Roster!$M$2:$M$301,MATCH($A14,Roster!$A$2:$A$301,0))="","",INDEX(Roster!$M$2:$M$301,MATCH($A14,Roster!$A$2:$A$301,0))),""))</f>
        <v>Red</v>
      </c>
      <c r="L14" s="14" t="s">
        <v>416</v>
      </c>
      <c r="M14" s="14" t="s">
        <v>416</v>
      </c>
      <c r="N14" s="14" t="s">
        <v>416</v>
      </c>
      <c r="O14" s="15" t="str">
        <f aca="false">IF($A14="","",IF(COUNTIF($L14:$N14,"Yes")=3,"Done","Open"))</f>
        <v>Done</v>
      </c>
      <c r="P14" s="14"/>
    </row>
    <row r="15" customFormat="false" ht="15" hidden="false" customHeight="false" outlineLevel="0" collapsed="false">
      <c r="A15" s="14" t="s">
        <v>205</v>
      </c>
      <c r="B15" s="15" t="str">
        <f aca="false">IF($A15="","",IFERROR(INDEX(Roster!$B$2:$B$301,MATCH($A15,Roster!$A$2:$A$301,0)),"ID not on Roster"))</f>
        <v>Mateo I.</v>
      </c>
      <c r="C15" s="15" t="str">
        <f aca="false">IF($A15="","",IFERROR(INDEX(Roster!$F$2:$F$301,MATCH($A15,Roster!$A$2:$A$301,0)),""))</f>
        <v>Chat</v>
      </c>
      <c r="D15" s="18" t="n">
        <f aca="false">IF($A15="","",IFERROR(INDEX(Roster!$J$2:$J$301,MATCH($A15,Roster!$A$2:$A$301,0)),""))</f>
        <v>45646</v>
      </c>
      <c r="E15" s="16" t="n">
        <v>45679</v>
      </c>
      <c r="F15" s="14" t="s">
        <v>417</v>
      </c>
      <c r="G15" s="14" t="s">
        <v>420</v>
      </c>
      <c r="H15" s="15" t="n">
        <f aca="false">IF(OR($D15="",$E15=""),"",$E15-$D15)</f>
        <v>33</v>
      </c>
      <c r="I15" s="15" t="str">
        <f aca="false">IF($H15="","",IF($H15&lt;=30,"1. First 30 days",IF($H15&lt;=90,"2. Days 31–90",IF($H15&lt;=180,"3. Days 91–180",IF($H15&lt;=365,"4. Days 181–365","5. Over a year")))))</f>
        <v>2. Days 31–90</v>
      </c>
      <c r="J15" s="15" t="str">
        <f aca="false">IF($A15="","",IFERROR(INDEX(Roster!$D$2:$D$301,MATCH($A15,Roster!$A$2:$A$301,0)),""))</f>
        <v>2. Shadowing</v>
      </c>
      <c r="K15" s="15" t="str">
        <f aca="false">IF($A15="","",IFERROR(IF(INDEX(Roster!$M$2:$M$301,MATCH($A15,Roster!$A$2:$A$301,0))="","",INDEX(Roster!$M$2:$M$301,MATCH($A15,Roster!$A$2:$A$301,0))),""))</f>
        <v>Red</v>
      </c>
      <c r="L15" s="14" t="s">
        <v>416</v>
      </c>
      <c r="M15" s="14" t="s">
        <v>416</v>
      </c>
      <c r="N15" s="14" t="s">
        <v>416</v>
      </c>
      <c r="O15" s="15" t="str">
        <f aca="false">IF($A15="","",IF(COUNTIF($L15:$N15,"Yes")=3,"Done","Open"))</f>
        <v>Done</v>
      </c>
      <c r="P15" s="14"/>
    </row>
    <row r="16" customFormat="false" ht="15" hidden="false" customHeight="false" outlineLevel="0" collapsed="false">
      <c r="A16" s="14" t="s">
        <v>136</v>
      </c>
      <c r="B16" s="15" t="str">
        <f aca="false">IF($A16="","",IFERROR(INDEX(Roster!$B$2:$B$301,MATCH($A16,Roster!$A$2:$A$301,0)),"ID not on Roster"))</f>
        <v>Julia W.</v>
      </c>
      <c r="C16" s="15" t="str">
        <f aca="false">IF($A16="","",IFERROR(INDEX(Roster!$F$2:$F$301,MATCH($A16,Roster!$A$2:$A$301,0)),""))</f>
        <v>Tickets</v>
      </c>
      <c r="D16" s="18" t="n">
        <f aca="false">IF($A16="","",IFERROR(INDEX(Roster!$J$2:$J$301,MATCH($A16,Roster!$A$2:$A$301,0)),""))</f>
        <v>45012</v>
      </c>
      <c r="E16" s="16" t="n">
        <v>45684</v>
      </c>
      <c r="F16" s="14" t="s">
        <v>417</v>
      </c>
      <c r="G16" s="14" t="s">
        <v>423</v>
      </c>
      <c r="H16" s="15" t="n">
        <f aca="false">IF(OR($D16="",$E16=""),"",$E16-$D16)</f>
        <v>672</v>
      </c>
      <c r="I16" s="15" t="str">
        <f aca="false">IF($H16="","",IF($H16&lt;=30,"1. First 30 days",IF($H16&lt;=90,"2. Days 31–90",IF($H16&lt;=180,"3. Days 91–180",IF($H16&lt;=365,"4. Days 181–365","5. Over a year")))))</f>
        <v>5. Over a year</v>
      </c>
      <c r="J16" s="15" t="str">
        <f aca="false">IF($A16="","",IFERROR(INDEX(Roster!$D$2:$D$301,MATCH($A16,Roster!$A$2:$A$301,0)),""))</f>
        <v>5. Veteran</v>
      </c>
      <c r="K16" s="15" t="str">
        <f aca="false">IF($A16="","",IFERROR(IF(INDEX(Roster!$M$2:$M$301,MATCH($A16,Roster!$A$2:$A$301,0))="","",INDEX(Roster!$M$2:$M$301,MATCH($A16,Roster!$A$2:$A$301,0))),""))</f>
        <v>Green</v>
      </c>
      <c r="L16" s="14" t="s">
        <v>416</v>
      </c>
      <c r="M16" s="14" t="s">
        <v>416</v>
      </c>
      <c r="N16" s="14" t="s">
        <v>416</v>
      </c>
      <c r="O16" s="15" t="str">
        <f aca="false">IF($A16="","",IF(COUNTIF($L16:$N16,"Yes")=3,"Done","Open"))</f>
        <v>Done</v>
      </c>
      <c r="P16" s="14"/>
    </row>
    <row r="17" customFormat="false" ht="15" hidden="false" customHeight="false" outlineLevel="0" collapsed="false">
      <c r="A17" s="14" t="s">
        <v>218</v>
      </c>
      <c r="B17" s="15" t="str">
        <f aca="false">IF($A17="","",IFERROR(INDEX(Roster!$B$2:$B$301,MATCH($A17,Roster!$A$2:$A$301,0)),"ID not on Roster"))</f>
        <v>Pedro V.</v>
      </c>
      <c r="C17" s="15" t="str">
        <f aca="false">IF($A17="","",IFERROR(INDEX(Roster!$F$2:$F$301,MATCH($A17,Roster!$A$2:$A$301,0)),""))</f>
        <v>Chat</v>
      </c>
      <c r="D17" s="18" t="n">
        <f aca="false">IF($A17="","",IFERROR(INDEX(Roster!$J$2:$J$301,MATCH($A17,Roster!$A$2:$A$301,0)),""))</f>
        <v>45671</v>
      </c>
      <c r="E17" s="16" t="n">
        <v>45691</v>
      </c>
      <c r="F17" s="14" t="s">
        <v>417</v>
      </c>
      <c r="G17" s="14" t="s">
        <v>420</v>
      </c>
      <c r="H17" s="15" t="n">
        <f aca="false">IF(OR($D17="",$E17=""),"",$E17-$D17)</f>
        <v>20</v>
      </c>
      <c r="I17" s="15" t="str">
        <f aca="false">IF($H17="","",IF($H17&lt;=30,"1. First 30 days",IF($H17&lt;=90,"2. Days 31–90",IF($H17&lt;=180,"3. Days 91–180",IF($H17&lt;=365,"4. Days 181–365","5. Over a year")))))</f>
        <v>1. First 30 days</v>
      </c>
      <c r="J17" s="15" t="str">
        <f aca="false">IF($A17="","",IFERROR(INDEX(Roster!$D$2:$D$301,MATCH($A17,Roster!$A$2:$A$301,0)),""))</f>
        <v>2. Shadowing</v>
      </c>
      <c r="K17" s="15" t="str">
        <f aca="false">IF($A17="","",IFERROR(IF(INDEX(Roster!$M$2:$M$301,MATCH($A17,Roster!$A$2:$A$301,0))="","",INDEX(Roster!$M$2:$M$301,MATCH($A17,Roster!$A$2:$A$301,0))),""))</f>
        <v>Amber</v>
      </c>
      <c r="L17" s="14" t="s">
        <v>416</v>
      </c>
      <c r="M17" s="14" t="s">
        <v>416</v>
      </c>
      <c r="N17" s="14" t="s">
        <v>416</v>
      </c>
      <c r="O17" s="15" t="str">
        <f aca="false">IF($A17="","",IF(COUNTIF($L17:$N17,"Yes")=3,"Done","Open"))</f>
        <v>Done</v>
      </c>
      <c r="P17" s="14"/>
    </row>
    <row r="18" customFormat="false" ht="15" hidden="false" customHeight="false" outlineLevel="0" collapsed="false">
      <c r="A18" s="14" t="s">
        <v>220</v>
      </c>
      <c r="B18" s="15" t="str">
        <f aca="false">IF($A18="","",IFERROR(INDEX(Roster!$B$2:$B$301,MATCH($A18,Roster!$A$2:$A$301,0)),"ID not on Roster"))</f>
        <v>Ana J.</v>
      </c>
      <c r="C18" s="15" t="str">
        <f aca="false">IF($A18="","",IFERROR(INDEX(Roster!$F$2:$F$301,MATCH($A18,Roster!$A$2:$A$301,0)),""))</f>
        <v>Phone</v>
      </c>
      <c r="D18" s="18" t="n">
        <f aca="false">IF($A18="","",IFERROR(INDEX(Roster!$J$2:$J$301,MATCH($A18,Roster!$A$2:$A$301,0)),""))</f>
        <v>45680</v>
      </c>
      <c r="E18" s="16" t="n">
        <v>45692</v>
      </c>
      <c r="F18" s="14" t="s">
        <v>414</v>
      </c>
      <c r="G18" s="14" t="s">
        <v>415</v>
      </c>
      <c r="H18" s="15" t="n">
        <f aca="false">IF(OR($D18="",$E18=""),"",$E18-$D18)</f>
        <v>12</v>
      </c>
      <c r="I18" s="15" t="str">
        <f aca="false">IF($H18="","",IF($H18&lt;=30,"1. First 30 days",IF($H18&lt;=90,"2. Days 31–90",IF($H18&lt;=180,"3. Days 91–180",IF($H18&lt;=365,"4. Days 181–365","5. Over a year")))))</f>
        <v>1. First 30 days</v>
      </c>
      <c r="J18" s="15" t="str">
        <f aca="false">IF($A18="","",IFERROR(INDEX(Roster!$D$2:$D$301,MATCH($A18,Roster!$A$2:$A$301,0)),""))</f>
        <v>1. Training</v>
      </c>
      <c r="K18" s="15" t="str">
        <f aca="false">IF($A18="","",IFERROR(IF(INDEX(Roster!$M$2:$M$301,MATCH($A18,Roster!$A$2:$A$301,0))="","",INDEX(Roster!$M$2:$M$301,MATCH($A18,Roster!$A$2:$A$301,0))),""))</f>
        <v>Amber</v>
      </c>
      <c r="L18" s="14" t="s">
        <v>416</v>
      </c>
      <c r="M18" s="14" t="s">
        <v>416</v>
      </c>
      <c r="N18" s="14" t="s">
        <v>416</v>
      </c>
      <c r="O18" s="15" t="str">
        <f aca="false">IF($A18="","",IF(COUNTIF($L18:$N18,"Yes")=3,"Done","Open"))</f>
        <v>Done</v>
      </c>
      <c r="P18" s="14"/>
    </row>
    <row r="19" customFormat="false" ht="15" hidden="false" customHeight="false" outlineLevel="0" collapsed="false">
      <c r="A19" s="14" t="s">
        <v>120</v>
      </c>
      <c r="B19" s="15" t="str">
        <f aca="false">IF($A19="","",IFERROR(INDEX(Roster!$B$2:$B$301,MATCH($A19,Roster!$A$2:$A$301,0)),"ID not on Roster"))</f>
        <v>Gabriel L.</v>
      </c>
      <c r="C19" s="15" t="str">
        <f aca="false">IF($A19="","",IFERROR(INDEX(Roster!$F$2:$F$301,MATCH($A19,Roster!$A$2:$A$301,0)),""))</f>
        <v>Chat</v>
      </c>
      <c r="D19" s="18" t="n">
        <f aca="false">IF($A19="","",IFERROR(INDEX(Roster!$J$2:$J$301,MATCH($A19,Roster!$A$2:$A$301,0)),""))</f>
        <v>44797</v>
      </c>
      <c r="E19" s="16" t="n">
        <v>45705</v>
      </c>
      <c r="F19" s="14" t="s">
        <v>417</v>
      </c>
      <c r="G19" s="14" t="s">
        <v>420</v>
      </c>
      <c r="H19" s="15" t="n">
        <f aca="false">IF(OR($D19="",$E19=""),"",$E19-$D19)</f>
        <v>908</v>
      </c>
      <c r="I19" s="15" t="str">
        <f aca="false">IF($H19="","",IF($H19&lt;=30,"1. First 30 days",IF($H19&lt;=90,"2. Days 31–90",IF($H19&lt;=180,"3. Days 91–180",IF($H19&lt;=365,"4. Days 181–365","5. Over a year")))))</f>
        <v>5. Over a year</v>
      </c>
      <c r="J19" s="15" t="str">
        <f aca="false">IF($A19="","",IFERROR(INDEX(Roster!$D$2:$D$301,MATCH($A19,Roster!$A$2:$A$301,0)),""))</f>
        <v>5. Veteran</v>
      </c>
      <c r="K19" s="15" t="str">
        <f aca="false">IF($A19="","",IFERROR(IF(INDEX(Roster!$M$2:$M$301,MATCH($A19,Roster!$A$2:$A$301,0))="","",INDEX(Roster!$M$2:$M$301,MATCH($A19,Roster!$A$2:$A$301,0))),""))</f>
        <v>Red</v>
      </c>
      <c r="L19" s="14" t="s">
        <v>416</v>
      </c>
      <c r="M19" s="14" t="s">
        <v>416</v>
      </c>
      <c r="N19" s="14" t="s">
        <v>416</v>
      </c>
      <c r="O19" s="15" t="str">
        <f aca="false">IF($A19="","",IF(COUNTIF($L19:$N19,"Yes")=3,"Done","Open"))</f>
        <v>Done</v>
      </c>
      <c r="P19" s="14"/>
    </row>
    <row r="20" customFormat="false" ht="15" hidden="false" customHeight="false" outlineLevel="0" collapsed="false">
      <c r="A20" s="14" t="s">
        <v>213</v>
      </c>
      <c r="B20" s="15" t="str">
        <f aca="false">IF($A20="","",IFERROR(INDEX(Roster!$B$2:$B$301,MATCH($A20,Roster!$A$2:$A$301,0)),"ID not on Roster"))</f>
        <v>Priyanka R.</v>
      </c>
      <c r="C20" s="15" t="str">
        <f aca="false">IF($A20="","",IFERROR(INDEX(Roster!$F$2:$F$301,MATCH($A20,Roster!$A$2:$A$301,0)),""))</f>
        <v>Tickets</v>
      </c>
      <c r="D20" s="18" t="n">
        <f aca="false">IF($A20="","",IFERROR(INDEX(Roster!$J$2:$J$301,MATCH($A20,Roster!$A$2:$A$301,0)),""))</f>
        <v>45663</v>
      </c>
      <c r="E20" s="16" t="n">
        <v>45705</v>
      </c>
      <c r="F20" s="14" t="s">
        <v>414</v>
      </c>
      <c r="G20" s="14" t="s">
        <v>421</v>
      </c>
      <c r="H20" s="15" t="n">
        <f aca="false">IF(OR($D20="",$E20=""),"",$E20-$D20)</f>
        <v>42</v>
      </c>
      <c r="I20" s="15" t="str">
        <f aca="false">IF($H20="","",IF($H20&lt;=30,"1. First 30 days",IF($H20&lt;=90,"2. Days 31–90",IF($H20&lt;=180,"3. Days 91–180",IF($H20&lt;=365,"4. Days 181–365","5. Over a year")))))</f>
        <v>2. Days 31–90</v>
      </c>
      <c r="J20" s="15" t="str">
        <f aca="false">IF($A20="","",IFERROR(INDEX(Roster!$D$2:$D$301,MATCH($A20,Roster!$A$2:$A$301,0)),""))</f>
        <v>2. Shadowing</v>
      </c>
      <c r="K20" s="15" t="str">
        <f aca="false">IF($A20="","",IFERROR(IF(INDEX(Roster!$M$2:$M$301,MATCH($A20,Roster!$A$2:$A$301,0))="","",INDEX(Roster!$M$2:$M$301,MATCH($A20,Roster!$A$2:$A$301,0))),""))</f>
        <v>Amber</v>
      </c>
      <c r="L20" s="14" t="s">
        <v>416</v>
      </c>
      <c r="M20" s="14" t="s">
        <v>416</v>
      </c>
      <c r="N20" s="14" t="s">
        <v>416</v>
      </c>
      <c r="O20" s="15" t="str">
        <f aca="false">IF($A20="","",IF(COUNTIF($L20:$N20,"Yes")=3,"Done","Open"))</f>
        <v>Done</v>
      </c>
      <c r="P20" s="14"/>
    </row>
    <row r="21" customFormat="false" ht="15" hidden="false" customHeight="false" outlineLevel="0" collapsed="false">
      <c r="A21" s="14" t="s">
        <v>227</v>
      </c>
      <c r="B21" s="15" t="str">
        <f aca="false">IF($A21="","",IFERROR(INDEX(Roster!$B$2:$B$301,MATCH($A21,Roster!$A$2:$A$301,0)),"ID not on Roster"))</f>
        <v>Noor F.</v>
      </c>
      <c r="C21" s="15" t="str">
        <f aca="false">IF($A21="","",IFERROR(INDEX(Roster!$F$2:$F$301,MATCH($A21,Roster!$A$2:$A$301,0)),""))</f>
        <v>Chat</v>
      </c>
      <c r="D21" s="18" t="n">
        <f aca="false">IF($A21="","",IFERROR(INDEX(Roster!$J$2:$J$301,MATCH($A21,Roster!$A$2:$A$301,0)),""))</f>
        <v>45698</v>
      </c>
      <c r="E21" s="16" t="n">
        <v>45709</v>
      </c>
      <c r="F21" s="14" t="s">
        <v>417</v>
      </c>
      <c r="G21" s="14" t="s">
        <v>420</v>
      </c>
      <c r="H21" s="15" t="n">
        <f aca="false">IF(OR($D21="",$E21=""),"",$E21-$D21)</f>
        <v>11</v>
      </c>
      <c r="I21" s="15" t="str">
        <f aca="false">IF($H21="","",IF($H21&lt;=30,"1. First 30 days",IF($H21&lt;=90,"2. Days 31–90",IF($H21&lt;=180,"3. Days 91–180",IF($H21&lt;=365,"4. Days 181–365","5. Over a year")))))</f>
        <v>1. First 30 days</v>
      </c>
      <c r="J21" s="15" t="str">
        <f aca="false">IF($A21="","",IFERROR(INDEX(Roster!$D$2:$D$301,MATCH($A21,Roster!$A$2:$A$301,0)),""))</f>
        <v>1. Training</v>
      </c>
      <c r="K21" s="15" t="str">
        <f aca="false">IF($A21="","",IFERROR(IF(INDEX(Roster!$M$2:$M$301,MATCH($A21,Roster!$A$2:$A$301,0))="","",INDEX(Roster!$M$2:$M$301,MATCH($A21,Roster!$A$2:$A$301,0))),""))</f>
        <v>Green</v>
      </c>
      <c r="L21" s="14" t="s">
        <v>416</v>
      </c>
      <c r="M21" s="14" t="s">
        <v>416</v>
      </c>
      <c r="N21" s="14" t="s">
        <v>416</v>
      </c>
      <c r="O21" s="15" t="str">
        <f aca="false">IF($A21="","",IF(COUNTIF($L21:$N21,"Yes")=3,"Done","Open"))</f>
        <v>Done</v>
      </c>
      <c r="P21" s="14"/>
    </row>
    <row r="22" customFormat="false" ht="15" hidden="false" customHeight="false" outlineLevel="0" collapsed="false">
      <c r="A22" s="14" t="s">
        <v>224</v>
      </c>
      <c r="B22" s="15" t="str">
        <f aca="false">IF($A22="","",IFERROR(INDEX(Roster!$B$2:$B$301,MATCH($A22,Roster!$A$2:$A$301,0)),"ID not on Roster"))</f>
        <v>Imran P.</v>
      </c>
      <c r="C22" s="15" t="str">
        <f aca="false">IF($A22="","",IFERROR(INDEX(Roster!$F$2:$F$301,MATCH($A22,Roster!$A$2:$A$301,0)),""))</f>
        <v>Phone</v>
      </c>
      <c r="D22" s="18" t="n">
        <f aca="false">IF($A22="","",IFERROR(INDEX(Roster!$J$2:$J$301,MATCH($A22,Roster!$A$2:$A$301,0)),""))</f>
        <v>45687</v>
      </c>
      <c r="E22" s="16" t="n">
        <v>45714</v>
      </c>
      <c r="F22" s="14" t="s">
        <v>414</v>
      </c>
      <c r="G22" s="14" t="s">
        <v>421</v>
      </c>
      <c r="H22" s="15" t="n">
        <f aca="false">IF(OR($D22="",$E22=""),"",$E22-$D22)</f>
        <v>27</v>
      </c>
      <c r="I22" s="15" t="str">
        <f aca="false">IF($H22="","",IF($H22&lt;=30,"1. First 30 days",IF($H22&lt;=90,"2. Days 31–90",IF($H22&lt;=180,"3. Days 91–180",IF($H22&lt;=365,"4. Days 181–365","5. Over a year")))))</f>
        <v>1. First 30 days</v>
      </c>
      <c r="J22" s="15" t="str">
        <f aca="false">IF($A22="","",IFERROR(INDEX(Roster!$D$2:$D$301,MATCH($A22,Roster!$A$2:$A$301,0)),""))</f>
        <v>2. Shadowing</v>
      </c>
      <c r="K22" s="15" t="str">
        <f aca="false">IF($A22="","",IFERROR(IF(INDEX(Roster!$M$2:$M$301,MATCH($A22,Roster!$A$2:$A$301,0))="","",INDEX(Roster!$M$2:$M$301,MATCH($A22,Roster!$A$2:$A$301,0))),""))</f>
        <v>Green</v>
      </c>
      <c r="L22" s="14" t="s">
        <v>416</v>
      </c>
      <c r="M22" s="14" t="s">
        <v>416</v>
      </c>
      <c r="N22" s="14" t="s">
        <v>416</v>
      </c>
      <c r="O22" s="15" t="str">
        <f aca="false">IF($A22="","",IF(COUNTIF($L22:$N22,"Yes")=3,"Done","Open"))</f>
        <v>Done</v>
      </c>
      <c r="P22" s="14"/>
    </row>
    <row r="23" customFormat="false" ht="15" hidden="false" customHeight="false" outlineLevel="0" collapsed="false">
      <c r="A23" s="14" t="s">
        <v>231</v>
      </c>
      <c r="B23" s="15" t="str">
        <f aca="false">IF($A23="","",IFERROR(INDEX(Roster!$B$2:$B$301,MATCH($A23,Roster!$A$2:$A$301,0)),"ID not on Roster"))</f>
        <v>Helena O.</v>
      </c>
      <c r="C23" s="15" t="str">
        <f aca="false">IF($A23="","",IFERROR(INDEX(Roster!$F$2:$F$301,MATCH($A23,Roster!$A$2:$A$301,0)),""))</f>
        <v>Phone</v>
      </c>
      <c r="D23" s="18" t="n">
        <f aca="false">IF($A23="","",IFERROR(INDEX(Roster!$J$2:$J$301,MATCH($A23,Roster!$A$2:$A$301,0)),""))</f>
        <v>45702</v>
      </c>
      <c r="E23" s="16" t="n">
        <v>45721</v>
      </c>
      <c r="F23" s="14" t="s">
        <v>417</v>
      </c>
      <c r="G23" s="14" t="s">
        <v>420</v>
      </c>
      <c r="H23" s="15" t="n">
        <f aca="false">IF(OR($D23="",$E23=""),"",$E23-$D23)</f>
        <v>19</v>
      </c>
      <c r="I23" s="15" t="str">
        <f aca="false">IF($H23="","",IF($H23&lt;=30,"1. First 30 days",IF($H23&lt;=90,"2. Days 31–90",IF($H23&lt;=180,"3. Days 91–180",IF($H23&lt;=365,"4. Days 181–365","5. Over a year")))))</f>
        <v>1. First 30 days</v>
      </c>
      <c r="J23" s="15" t="str">
        <f aca="false">IF($A23="","",IFERROR(INDEX(Roster!$D$2:$D$301,MATCH($A23,Roster!$A$2:$A$301,0)),""))</f>
        <v>2. Shadowing</v>
      </c>
      <c r="K23" s="15" t="str">
        <f aca="false">IF($A23="","",IFERROR(IF(INDEX(Roster!$M$2:$M$301,MATCH($A23,Roster!$A$2:$A$301,0))="","",INDEX(Roster!$M$2:$M$301,MATCH($A23,Roster!$A$2:$A$301,0))),""))</f>
        <v>Amber</v>
      </c>
      <c r="L23" s="14" t="s">
        <v>416</v>
      </c>
      <c r="M23" s="14" t="s">
        <v>416</v>
      </c>
      <c r="N23" s="14" t="s">
        <v>416</v>
      </c>
      <c r="O23" s="15" t="str">
        <f aca="false">IF($A23="","",IF(COUNTIF($L23:$N23,"Yes")=3,"Done","Open"))</f>
        <v>Done</v>
      </c>
      <c r="P23" s="14"/>
    </row>
    <row r="24" customFormat="false" ht="15" hidden="false" customHeight="false" outlineLevel="0" collapsed="false">
      <c r="A24" s="14" t="s">
        <v>235</v>
      </c>
      <c r="B24" s="15" t="str">
        <f aca="false">IF($A24="","",IFERROR(INDEX(Roster!$B$2:$B$301,MATCH($A24,Roster!$A$2:$A$301,0)),"ID not on Roster"))</f>
        <v>Adaeze A.</v>
      </c>
      <c r="C24" s="15" t="str">
        <f aca="false">IF($A24="","",IFERROR(INDEX(Roster!$F$2:$F$301,MATCH($A24,Roster!$A$2:$A$301,0)),""))</f>
        <v>Tickets</v>
      </c>
      <c r="D24" s="18" t="n">
        <f aca="false">IF($A24="","",IFERROR(INDEX(Roster!$J$2:$J$301,MATCH($A24,Roster!$A$2:$A$301,0)),""))</f>
        <v>45708</v>
      </c>
      <c r="E24" s="16" t="n">
        <v>45721</v>
      </c>
      <c r="F24" s="14" t="s">
        <v>414</v>
      </c>
      <c r="G24" s="14" t="s">
        <v>421</v>
      </c>
      <c r="H24" s="15" t="n">
        <f aca="false">IF(OR($D24="",$E24=""),"",$E24-$D24)</f>
        <v>13</v>
      </c>
      <c r="I24" s="15" t="str">
        <f aca="false">IF($H24="","",IF($H24&lt;=30,"1. First 30 days",IF($H24&lt;=90,"2. Days 31–90",IF($H24&lt;=180,"3. Days 91–180",IF($H24&lt;=365,"4. Days 181–365","5. Over a year")))))</f>
        <v>1. First 30 days</v>
      </c>
      <c r="J24" s="15" t="str">
        <f aca="false">IF($A24="","",IFERROR(INDEX(Roster!$D$2:$D$301,MATCH($A24,Roster!$A$2:$A$301,0)),""))</f>
        <v>1. Training</v>
      </c>
      <c r="K24" s="15" t="str">
        <f aca="false">IF($A24="","",IFERROR(IF(INDEX(Roster!$M$2:$M$301,MATCH($A24,Roster!$A$2:$A$301,0))="","",INDEX(Roster!$M$2:$M$301,MATCH($A24,Roster!$A$2:$A$301,0))),""))</f>
        <v>Amber</v>
      </c>
      <c r="L24" s="14" t="s">
        <v>416</v>
      </c>
      <c r="M24" s="14" t="s">
        <v>416</v>
      </c>
      <c r="N24" s="14" t="s">
        <v>416</v>
      </c>
      <c r="O24" s="15" t="str">
        <f aca="false">IF($A24="","",IF(COUNTIF($L24:$N24,"Yes")=3,"Done","Open"))</f>
        <v>Done</v>
      </c>
      <c r="P24" s="14"/>
    </row>
    <row r="25" customFormat="false" ht="15" hidden="false" customHeight="false" outlineLevel="0" collapsed="false">
      <c r="A25" s="14" t="s">
        <v>104</v>
      </c>
      <c r="B25" s="15" t="str">
        <f aca="false">IF($A25="","",IFERROR(INDEX(Roster!$B$2:$B$301,MATCH($A25,Roster!$A$2:$A$301,0)),"ID not on Roster"))</f>
        <v>Omar R.</v>
      </c>
      <c r="C25" s="15" t="str">
        <f aca="false">IF($A25="","",IFERROR(INDEX(Roster!$F$2:$F$301,MATCH($A25,Roster!$A$2:$A$301,0)),""))</f>
        <v>Billing</v>
      </c>
      <c r="D25" s="18" t="n">
        <f aca="false">IF($A25="","",IFERROR(INDEX(Roster!$J$2:$J$301,MATCH($A25,Roster!$A$2:$A$301,0)),""))</f>
        <v>44725</v>
      </c>
      <c r="E25" s="16" t="n">
        <v>45727</v>
      </c>
      <c r="F25" s="14" t="s">
        <v>414</v>
      </c>
      <c r="G25" s="14" t="s">
        <v>424</v>
      </c>
      <c r="H25" s="15" t="n">
        <f aca="false">IF(OR($D25="",$E25=""),"",$E25-$D25)</f>
        <v>1002</v>
      </c>
      <c r="I25" s="15" t="str">
        <f aca="false">IF($H25="","",IF($H25&lt;=30,"1. First 30 days",IF($H25&lt;=90,"2. Days 31–90",IF($H25&lt;=180,"3. Days 91–180",IF($H25&lt;=365,"4. Days 181–365","5. Over a year")))))</f>
        <v>5. Over a year</v>
      </c>
      <c r="J25" s="15" t="str">
        <f aca="false">IF($A25="","",IFERROR(INDEX(Roster!$D$2:$D$301,MATCH($A25,Roster!$A$2:$A$301,0)),""))</f>
        <v>5. Veteran</v>
      </c>
      <c r="K25" s="15" t="str">
        <f aca="false">IF($A25="","",IFERROR(IF(INDEX(Roster!$M$2:$M$301,MATCH($A25,Roster!$A$2:$A$301,0))="","",INDEX(Roster!$M$2:$M$301,MATCH($A25,Roster!$A$2:$A$301,0))),""))</f>
        <v>Amber</v>
      </c>
      <c r="L25" s="14" t="s">
        <v>416</v>
      </c>
      <c r="M25" s="14" t="s">
        <v>416</v>
      </c>
      <c r="N25" s="14" t="s">
        <v>416</v>
      </c>
      <c r="O25" s="15" t="str">
        <f aca="false">IF($A25="","",IF(COUNTIF($L25:$N25,"Yes")=3,"Done","Open"))</f>
        <v>Done</v>
      </c>
      <c r="P25" s="14"/>
    </row>
    <row r="26" customFormat="false" ht="15" hidden="false" customHeight="false" outlineLevel="0" collapsed="false">
      <c r="A26" s="14" t="s">
        <v>229</v>
      </c>
      <c r="B26" s="15" t="str">
        <f aca="false">IF($A26="","",IFERROR(INDEX(Roster!$B$2:$B$301,MATCH($A26,Roster!$A$2:$A$301,0)),"ID not on Roster"))</f>
        <v>Renata W.</v>
      </c>
      <c r="C26" s="15" t="str">
        <f aca="false">IF($A26="","",IFERROR(INDEX(Roster!$F$2:$F$301,MATCH($A26,Roster!$A$2:$A$301,0)),""))</f>
        <v>Tickets</v>
      </c>
      <c r="D26" s="18" t="n">
        <f aca="false">IF($A26="","",IFERROR(INDEX(Roster!$J$2:$J$301,MATCH($A26,Roster!$A$2:$A$301,0)),""))</f>
        <v>45698</v>
      </c>
      <c r="E26" s="16" t="n">
        <v>45730</v>
      </c>
      <c r="F26" s="14" t="s">
        <v>417</v>
      </c>
      <c r="G26" s="14" t="s">
        <v>422</v>
      </c>
      <c r="H26" s="15" t="n">
        <f aca="false">IF(OR($D26="",$E26=""),"",$E26-$D26)</f>
        <v>32</v>
      </c>
      <c r="I26" s="15" t="str">
        <f aca="false">IF($H26="","",IF($H26&lt;=30,"1. First 30 days",IF($H26&lt;=90,"2. Days 31–90",IF($H26&lt;=180,"3. Days 91–180",IF($H26&lt;=365,"4. Days 181–365","5. Over a year")))))</f>
        <v>2. Days 31–90</v>
      </c>
      <c r="J26" s="15" t="str">
        <f aca="false">IF($A26="","",IFERROR(INDEX(Roster!$D$2:$D$301,MATCH($A26,Roster!$A$2:$A$301,0)),""))</f>
        <v>2. Shadowing</v>
      </c>
      <c r="K26" s="15" t="str">
        <f aca="false">IF($A26="","",IFERROR(IF(INDEX(Roster!$M$2:$M$301,MATCH($A26,Roster!$A$2:$A$301,0))="","",INDEX(Roster!$M$2:$M$301,MATCH($A26,Roster!$A$2:$A$301,0))),""))</f>
        <v>Red</v>
      </c>
      <c r="L26" s="14" t="s">
        <v>416</v>
      </c>
      <c r="M26" s="14" t="s">
        <v>416</v>
      </c>
      <c r="N26" s="14" t="s">
        <v>416</v>
      </c>
      <c r="O26" s="15" t="str">
        <f aca="false">IF($A26="","",IF(COUNTIF($L26:$N26,"Yes")=3,"Done","Open"))</f>
        <v>Done</v>
      </c>
      <c r="P26" s="14"/>
    </row>
    <row r="27" customFormat="false" ht="15" hidden="false" customHeight="false" outlineLevel="0" collapsed="false">
      <c r="A27" s="14" t="s">
        <v>233</v>
      </c>
      <c r="B27" s="15" t="str">
        <f aca="false">IF($A27="","",IFERROR(INDEX(Roster!$B$2:$B$301,MATCH($A27,Roster!$A$2:$A$301,0)),"ID not on Roster"))</f>
        <v>Wiktor W.</v>
      </c>
      <c r="C27" s="15" t="str">
        <f aca="false">IF($A27="","",IFERROR(INDEX(Roster!$F$2:$F$301,MATCH($A27,Roster!$A$2:$A$301,0)),""))</f>
        <v>Chat</v>
      </c>
      <c r="D27" s="18" t="n">
        <f aca="false">IF($A27="","",IFERROR(INDEX(Roster!$J$2:$J$301,MATCH($A27,Roster!$A$2:$A$301,0)),""))</f>
        <v>45706</v>
      </c>
      <c r="E27" s="16" t="n">
        <v>45733</v>
      </c>
      <c r="F27" s="14" t="s">
        <v>414</v>
      </c>
      <c r="G27" s="14" t="s">
        <v>415</v>
      </c>
      <c r="H27" s="15" t="n">
        <f aca="false">IF(OR($D27="",$E27=""),"",$E27-$D27)</f>
        <v>27</v>
      </c>
      <c r="I27" s="15" t="str">
        <f aca="false">IF($H27="","",IF($H27&lt;=30,"1. First 30 days",IF($H27&lt;=90,"2. Days 31–90",IF($H27&lt;=180,"3. Days 91–180",IF($H27&lt;=365,"4. Days 181–365","5. Over a year")))))</f>
        <v>1. First 30 days</v>
      </c>
      <c r="J27" s="15" t="str">
        <f aca="false">IF($A27="","",IFERROR(INDEX(Roster!$D$2:$D$301,MATCH($A27,Roster!$A$2:$A$301,0)),""))</f>
        <v>2. Shadowing</v>
      </c>
      <c r="K27" s="15" t="str">
        <f aca="false">IF($A27="","",IFERROR(IF(INDEX(Roster!$M$2:$M$301,MATCH($A27,Roster!$A$2:$A$301,0))="","",INDEX(Roster!$M$2:$M$301,MATCH($A27,Roster!$A$2:$A$301,0))),""))</f>
        <v>Green</v>
      </c>
      <c r="L27" s="14" t="s">
        <v>416</v>
      </c>
      <c r="M27" s="14" t="s">
        <v>416</v>
      </c>
      <c r="N27" s="14" t="s">
        <v>416</v>
      </c>
      <c r="O27" s="15" t="str">
        <f aca="false">IF($A27="","",IF(COUNTIF($L27:$N27,"Yes")=3,"Done","Open"))</f>
        <v>Done</v>
      </c>
      <c r="P27" s="14"/>
    </row>
    <row r="28" customFormat="false" ht="15" hidden="false" customHeight="false" outlineLevel="0" collapsed="false">
      <c r="A28" s="14" t="s">
        <v>246</v>
      </c>
      <c r="B28" s="15" t="str">
        <f aca="false">IF($A28="","",IFERROR(INDEX(Roster!$B$2:$B$301,MATCH($A28,Roster!$A$2:$A$301,0)),"ID not on Roster"))</f>
        <v>Dewi P.</v>
      </c>
      <c r="C28" s="15" t="str">
        <f aca="false">IF($A28="","",IFERROR(INDEX(Roster!$F$2:$F$301,MATCH($A28,Roster!$A$2:$A$301,0)),""))</f>
        <v>Chat</v>
      </c>
      <c r="D28" s="18" t="n">
        <f aca="false">IF($A28="","",IFERROR(INDEX(Roster!$J$2:$J$301,MATCH($A28,Roster!$A$2:$A$301,0)),""))</f>
        <v>45730</v>
      </c>
      <c r="E28" s="16" t="n">
        <v>45737</v>
      </c>
      <c r="F28" s="14" t="s">
        <v>417</v>
      </c>
      <c r="G28" s="14" t="s">
        <v>420</v>
      </c>
      <c r="H28" s="15" t="n">
        <f aca="false">IF(OR($D28="",$E28=""),"",$E28-$D28)</f>
        <v>7</v>
      </c>
      <c r="I28" s="15" t="str">
        <f aca="false">IF($H28="","",IF($H28&lt;=30,"1. First 30 days",IF($H28&lt;=90,"2. Days 31–90",IF($H28&lt;=180,"3. Days 91–180",IF($H28&lt;=365,"4. Days 181–365","5. Over a year")))))</f>
        <v>1. First 30 days</v>
      </c>
      <c r="J28" s="15" t="str">
        <f aca="false">IF($A28="","",IFERROR(INDEX(Roster!$D$2:$D$301,MATCH($A28,Roster!$A$2:$A$301,0)),""))</f>
        <v>1. Training</v>
      </c>
      <c r="K28" s="15" t="str">
        <f aca="false">IF($A28="","",IFERROR(IF(INDEX(Roster!$M$2:$M$301,MATCH($A28,Roster!$A$2:$A$301,0))="","",INDEX(Roster!$M$2:$M$301,MATCH($A28,Roster!$A$2:$A$301,0))),""))</f>
        <v>Green</v>
      </c>
      <c r="L28" s="14" t="s">
        <v>416</v>
      </c>
      <c r="M28" s="14" t="s">
        <v>416</v>
      </c>
      <c r="N28" s="14" t="s">
        <v>416</v>
      </c>
      <c r="O28" s="15" t="str">
        <f aca="false">IF($A28="","",IF(COUNTIF($L28:$N28,"Yes")=3,"Done","Open"))</f>
        <v>Done</v>
      </c>
      <c r="P28" s="14"/>
    </row>
    <row r="29" customFormat="false" ht="15" hidden="false" customHeight="false" outlineLevel="0" collapsed="false">
      <c r="A29" s="14" t="s">
        <v>252</v>
      </c>
      <c r="B29" s="15" t="str">
        <f aca="false">IF($A29="","",IFERROR(INDEX(Roster!$B$2:$B$301,MATCH($A29,Roster!$A$2:$A$301,0)),"ID not on Roster"))</f>
        <v>Dimitra J.</v>
      </c>
      <c r="C29" s="15" t="str">
        <f aca="false">IF($A29="","",IFERROR(INDEX(Roster!$F$2:$F$301,MATCH($A29,Roster!$A$2:$A$301,0)),""))</f>
        <v>Chat</v>
      </c>
      <c r="D29" s="18" t="n">
        <f aca="false">IF($A29="","",IFERROR(INDEX(Roster!$J$2:$J$301,MATCH($A29,Roster!$A$2:$A$301,0)),""))</f>
        <v>45734</v>
      </c>
      <c r="E29" s="16" t="n">
        <v>45747</v>
      </c>
      <c r="F29" s="14" t="s">
        <v>417</v>
      </c>
      <c r="G29" s="14" t="s">
        <v>422</v>
      </c>
      <c r="H29" s="15" t="n">
        <f aca="false">IF(OR($D29="",$E29=""),"",$E29-$D29)</f>
        <v>13</v>
      </c>
      <c r="I29" s="15" t="str">
        <f aca="false">IF($H29="","",IF($H29&lt;=30,"1. First 30 days",IF($H29&lt;=90,"2. Days 31–90",IF($H29&lt;=180,"3. Days 91–180",IF($H29&lt;=365,"4. Days 181–365","5. Over a year")))))</f>
        <v>1. First 30 days</v>
      </c>
      <c r="J29" s="15" t="str">
        <f aca="false">IF($A29="","",IFERROR(INDEX(Roster!$D$2:$D$301,MATCH($A29,Roster!$A$2:$A$301,0)),""))</f>
        <v>1. Training</v>
      </c>
      <c r="K29" s="15" t="str">
        <f aca="false">IF($A29="","",IFERROR(IF(INDEX(Roster!$M$2:$M$301,MATCH($A29,Roster!$A$2:$A$301,0))="","",INDEX(Roster!$M$2:$M$301,MATCH($A29,Roster!$A$2:$A$301,0))),""))</f>
        <v>Amber</v>
      </c>
      <c r="L29" s="14" t="s">
        <v>416</v>
      </c>
      <c r="M29" s="14" t="s">
        <v>416</v>
      </c>
      <c r="N29" s="14" t="s">
        <v>416</v>
      </c>
      <c r="O29" s="15" t="str">
        <f aca="false">IF($A29="","",IF(COUNTIF($L29:$N29,"Yes")=3,"Done","Open"))</f>
        <v>Done</v>
      </c>
      <c r="P29" s="14"/>
    </row>
    <row r="30" customFormat="false" ht="15" hidden="false" customHeight="false" outlineLevel="0" collapsed="false">
      <c r="A30" s="14" t="s">
        <v>240</v>
      </c>
      <c r="B30" s="15" t="str">
        <f aca="false">IF($A30="","",IFERROR(INDEX(Roster!$B$2:$B$301,MATCH($A30,Roster!$A$2:$A$301,0)),"ID not on Roster"))</f>
        <v>Zara Z.</v>
      </c>
      <c r="C30" s="15" t="str">
        <f aca="false">IF($A30="","",IFERROR(INDEX(Roster!$F$2:$F$301,MATCH($A30,Roster!$A$2:$A$301,0)),""))</f>
        <v>Phone</v>
      </c>
      <c r="D30" s="18" t="n">
        <f aca="false">IF($A30="","",IFERROR(INDEX(Roster!$J$2:$J$301,MATCH($A30,Roster!$A$2:$A$301,0)),""))</f>
        <v>45714</v>
      </c>
      <c r="E30" s="16" t="n">
        <v>45758</v>
      </c>
      <c r="F30" s="14" t="s">
        <v>417</v>
      </c>
      <c r="G30" s="14" t="s">
        <v>418</v>
      </c>
      <c r="H30" s="15" t="n">
        <f aca="false">IF(OR($D30="",$E30=""),"",$E30-$D30)</f>
        <v>44</v>
      </c>
      <c r="I30" s="15" t="str">
        <f aca="false">IF($H30="","",IF($H30&lt;=30,"1. First 30 days",IF($H30&lt;=90,"2. Days 31–90",IF($H30&lt;=180,"3. Days 91–180",IF($H30&lt;=365,"4. Days 181–365","5. Over a year")))))</f>
        <v>2. Days 31–90</v>
      </c>
      <c r="J30" s="15" t="str">
        <f aca="false">IF($A30="","",IFERROR(INDEX(Roster!$D$2:$D$301,MATCH($A30,Roster!$A$2:$A$301,0)),""))</f>
        <v>2. Shadowing</v>
      </c>
      <c r="K30" s="15" t="str">
        <f aca="false">IF($A30="","",IFERROR(IF(INDEX(Roster!$M$2:$M$301,MATCH($A30,Roster!$A$2:$A$301,0))="","",INDEX(Roster!$M$2:$M$301,MATCH($A30,Roster!$A$2:$A$301,0))),""))</f>
        <v>Red</v>
      </c>
      <c r="L30" s="14" t="s">
        <v>416</v>
      </c>
      <c r="M30" s="14" t="s">
        <v>416</v>
      </c>
      <c r="N30" s="14" t="s">
        <v>416</v>
      </c>
      <c r="O30" s="15" t="str">
        <f aca="false">IF($A30="","",IF(COUNTIF($L30:$N30,"Yes")=3,"Done","Open"))</f>
        <v>Done</v>
      </c>
      <c r="P30" s="14"/>
    </row>
    <row r="31" customFormat="false" ht="15" hidden="false" customHeight="false" outlineLevel="0" collapsed="false">
      <c r="A31" s="14" t="s">
        <v>242</v>
      </c>
      <c r="B31" s="15" t="str">
        <f aca="false">IF($A31="","",IFERROR(INDEX(Roster!$B$2:$B$301,MATCH($A31,Roster!$A$2:$A$301,0)),"ID not on Roster"))</f>
        <v>Gabriel A.</v>
      </c>
      <c r="C31" s="15" t="str">
        <f aca="false">IF($A31="","",IFERROR(INDEX(Roster!$F$2:$F$301,MATCH($A31,Roster!$A$2:$A$301,0)),""))</f>
        <v>Tickets</v>
      </c>
      <c r="D31" s="18" t="n">
        <f aca="false">IF($A31="","",IFERROR(INDEX(Roster!$J$2:$J$301,MATCH($A31,Roster!$A$2:$A$301,0)),""))</f>
        <v>45721</v>
      </c>
      <c r="E31" s="16" t="n">
        <v>45765</v>
      </c>
      <c r="F31" s="14" t="s">
        <v>414</v>
      </c>
      <c r="G31" s="14" t="s">
        <v>424</v>
      </c>
      <c r="H31" s="15" t="n">
        <f aca="false">IF(OR($D31="",$E31=""),"",$E31-$D31)</f>
        <v>44</v>
      </c>
      <c r="I31" s="15" t="str">
        <f aca="false">IF($H31="","",IF($H31&lt;=30,"1. First 30 days",IF($H31&lt;=90,"2. Days 31–90",IF($H31&lt;=180,"3. Days 91–180",IF($H31&lt;=365,"4. Days 181–365","5. Over a year")))))</f>
        <v>2. Days 31–90</v>
      </c>
      <c r="J31" s="15" t="str">
        <f aca="false">IF($A31="","",IFERROR(INDEX(Roster!$D$2:$D$301,MATCH($A31,Roster!$A$2:$A$301,0)),""))</f>
        <v>3. Newcomer</v>
      </c>
      <c r="K31" s="15" t="str">
        <f aca="false">IF($A31="","",IFERROR(IF(INDEX(Roster!$M$2:$M$301,MATCH($A31,Roster!$A$2:$A$301,0))="","",INDEX(Roster!$M$2:$M$301,MATCH($A31,Roster!$A$2:$A$301,0))),""))</f>
        <v>Red</v>
      </c>
      <c r="L31" s="14" t="s">
        <v>416</v>
      </c>
      <c r="M31" s="14" t="s">
        <v>416</v>
      </c>
      <c r="N31" s="14" t="s">
        <v>416</v>
      </c>
      <c r="O31" s="15" t="str">
        <f aca="false">IF($A31="","",IF(COUNTIF($L31:$N31,"Yes")=3,"Done","Open"))</f>
        <v>Done</v>
      </c>
      <c r="P31" s="14"/>
    </row>
    <row r="32" customFormat="false" ht="15" hidden="false" customHeight="false" outlineLevel="0" collapsed="false">
      <c r="A32" s="14" t="s">
        <v>97</v>
      </c>
      <c r="B32" s="15" t="str">
        <f aca="false">IF($A32="","",IFERROR(INDEX(Roster!$B$2:$B$301,MATCH($A32,Roster!$A$2:$A$301,0)),"ID not on Roster"))</f>
        <v>Bianca A.</v>
      </c>
      <c r="C32" s="15" t="str">
        <f aca="false">IF($A32="","",IFERROR(INDEX(Roster!$F$2:$F$301,MATCH($A32,Roster!$A$2:$A$301,0)),""))</f>
        <v>Tickets</v>
      </c>
      <c r="D32" s="18" t="n">
        <f aca="false">IF($A32="","",IFERROR(INDEX(Roster!$J$2:$J$301,MATCH($A32,Roster!$A$2:$A$301,0)),""))</f>
        <v>44718</v>
      </c>
      <c r="E32" s="16" t="n">
        <v>45775</v>
      </c>
      <c r="F32" s="14" t="s">
        <v>417</v>
      </c>
      <c r="G32" s="14" t="s">
        <v>423</v>
      </c>
      <c r="H32" s="15" t="n">
        <f aca="false">IF(OR($D32="",$E32=""),"",$E32-$D32)</f>
        <v>1057</v>
      </c>
      <c r="I32" s="15" t="str">
        <f aca="false">IF($H32="","",IF($H32&lt;=30,"1. First 30 days",IF($H32&lt;=90,"2. Days 31–90",IF($H32&lt;=180,"3. Days 91–180",IF($H32&lt;=365,"4. Days 181–365","5. Over a year")))))</f>
        <v>5. Over a year</v>
      </c>
      <c r="J32" s="15" t="str">
        <f aca="false">IF($A32="","",IFERROR(INDEX(Roster!$D$2:$D$301,MATCH($A32,Roster!$A$2:$A$301,0)),""))</f>
        <v>5. Veteran</v>
      </c>
      <c r="K32" s="15" t="str">
        <f aca="false">IF($A32="","",IFERROR(IF(INDEX(Roster!$M$2:$M$301,MATCH($A32,Roster!$A$2:$A$301,0))="","",INDEX(Roster!$M$2:$M$301,MATCH($A32,Roster!$A$2:$A$301,0))),""))</f>
        <v>Amber</v>
      </c>
      <c r="L32" s="14" t="s">
        <v>416</v>
      </c>
      <c r="M32" s="14" t="s">
        <v>416</v>
      </c>
      <c r="N32" s="14" t="s">
        <v>416</v>
      </c>
      <c r="O32" s="15" t="str">
        <f aca="false">IF($A32="","",IF(COUNTIF($L32:$N32,"Yes")=3,"Done","Open"))</f>
        <v>Done</v>
      </c>
      <c r="P32" s="14"/>
    </row>
    <row r="33" customFormat="false" ht="15" hidden="false" customHeight="false" outlineLevel="0" collapsed="false">
      <c r="A33" s="14" t="s">
        <v>254</v>
      </c>
      <c r="B33" s="15" t="str">
        <f aca="false">IF($A33="","",IFERROR(INDEX(Roster!$B$2:$B$301,MATCH($A33,Roster!$A$2:$A$301,0)),"ID not on Roster"))</f>
        <v>Kofi T.</v>
      </c>
      <c r="C33" s="15" t="str">
        <f aca="false">IF($A33="","",IFERROR(INDEX(Roster!$F$2:$F$301,MATCH($A33,Roster!$A$2:$A$301,0)),""))</f>
        <v>Chat</v>
      </c>
      <c r="D33" s="18" t="n">
        <f aca="false">IF($A33="","",IFERROR(INDEX(Roster!$J$2:$J$301,MATCH($A33,Roster!$A$2:$A$301,0)),""))</f>
        <v>45740</v>
      </c>
      <c r="E33" s="16" t="n">
        <v>45777</v>
      </c>
      <c r="F33" s="14" t="s">
        <v>414</v>
      </c>
      <c r="G33" s="14" t="s">
        <v>424</v>
      </c>
      <c r="H33" s="15" t="n">
        <f aca="false">IF(OR($D33="",$E33=""),"",$E33-$D33)</f>
        <v>37</v>
      </c>
      <c r="I33" s="15" t="str">
        <f aca="false">IF($H33="","",IF($H33&lt;=30,"1. First 30 days",IF($H33&lt;=90,"2. Days 31–90",IF($H33&lt;=180,"3. Days 91–180",IF($H33&lt;=365,"4. Days 181–365","5. Over a year")))))</f>
        <v>2. Days 31–90</v>
      </c>
      <c r="J33" s="15" t="str">
        <f aca="false">IF($A33="","",IFERROR(INDEX(Roster!$D$2:$D$301,MATCH($A33,Roster!$A$2:$A$301,0)),""))</f>
        <v>2. Shadowing</v>
      </c>
      <c r="K33" s="15" t="str">
        <f aca="false">IF($A33="","",IFERROR(IF(INDEX(Roster!$M$2:$M$301,MATCH($A33,Roster!$A$2:$A$301,0))="","",INDEX(Roster!$M$2:$M$301,MATCH($A33,Roster!$A$2:$A$301,0))),""))</f>
        <v>Green</v>
      </c>
      <c r="L33" s="14" t="s">
        <v>416</v>
      </c>
      <c r="M33" s="14" t="s">
        <v>416</v>
      </c>
      <c r="N33" s="14" t="s">
        <v>416</v>
      </c>
      <c r="O33" s="15" t="str">
        <f aca="false">IF($A33="","",IF(COUNTIF($L33:$N33,"Yes")=3,"Done","Open"))</f>
        <v>Done</v>
      </c>
      <c r="P33" s="14"/>
    </row>
    <row r="34" customFormat="false" ht="15" hidden="false" customHeight="false" outlineLevel="0" collapsed="false">
      <c r="A34" s="14" t="s">
        <v>262</v>
      </c>
      <c r="B34" s="15" t="str">
        <f aca="false">IF($A34="","",IFERROR(INDEX(Roster!$B$2:$B$301,MATCH($A34,Roster!$A$2:$A$301,0)),"ID not on Roster"))</f>
        <v>Ivan L.</v>
      </c>
      <c r="C34" s="15" t="str">
        <f aca="false">IF($A34="","",IFERROR(INDEX(Roster!$F$2:$F$301,MATCH($A34,Roster!$A$2:$A$301,0)),""))</f>
        <v>Phone</v>
      </c>
      <c r="D34" s="18" t="n">
        <f aca="false">IF($A34="","",IFERROR(INDEX(Roster!$J$2:$J$301,MATCH($A34,Roster!$A$2:$A$301,0)),""))</f>
        <v>45764</v>
      </c>
      <c r="E34" s="16" t="n">
        <v>45779</v>
      </c>
      <c r="F34" s="14" t="s">
        <v>417</v>
      </c>
      <c r="G34" s="14" t="s">
        <v>422</v>
      </c>
      <c r="H34" s="15" t="n">
        <f aca="false">IF(OR($D34="",$E34=""),"",$E34-$D34)</f>
        <v>15</v>
      </c>
      <c r="I34" s="15" t="str">
        <f aca="false">IF($H34="","",IF($H34&lt;=30,"1. First 30 days",IF($H34&lt;=90,"2. Days 31–90",IF($H34&lt;=180,"3. Days 91–180",IF($H34&lt;=365,"4. Days 181–365","5. Over a year")))))</f>
        <v>1. First 30 days</v>
      </c>
      <c r="J34" s="15" t="str">
        <f aca="false">IF($A34="","",IFERROR(INDEX(Roster!$D$2:$D$301,MATCH($A34,Roster!$A$2:$A$301,0)),""))</f>
        <v>1. Training</v>
      </c>
      <c r="K34" s="15" t="str">
        <f aca="false">IF($A34="","",IFERROR(IF(INDEX(Roster!$M$2:$M$301,MATCH($A34,Roster!$A$2:$A$301,0))="","",INDEX(Roster!$M$2:$M$301,MATCH($A34,Roster!$A$2:$A$301,0))),""))</f>
        <v>Red</v>
      </c>
      <c r="L34" s="14" t="s">
        <v>416</v>
      </c>
      <c r="M34" s="14" t="s">
        <v>416</v>
      </c>
      <c r="N34" s="14" t="s">
        <v>416</v>
      </c>
      <c r="O34" s="15" t="str">
        <f aca="false">IF($A34="","",IF(COUNTIF($L34:$N34,"Yes")=3,"Done","Open"))</f>
        <v>Done</v>
      </c>
      <c r="P34" s="14"/>
    </row>
    <row r="35" customFormat="false" ht="15" hidden="false" customHeight="false" outlineLevel="0" collapsed="false">
      <c r="A35" s="14" t="s">
        <v>133</v>
      </c>
      <c r="B35" s="15" t="str">
        <f aca="false">IF($A35="","",IFERROR(INDEX(Roster!$B$2:$B$301,MATCH($A35,Roster!$A$2:$A$301,0)),"ID not on Roster"))</f>
        <v>Sofia A.</v>
      </c>
      <c r="C35" s="15" t="str">
        <f aca="false">IF($A35="","",IFERROR(INDEX(Roster!$F$2:$F$301,MATCH($A35,Roster!$A$2:$A$301,0)),""))</f>
        <v>Phone</v>
      </c>
      <c r="D35" s="18" t="n">
        <f aca="false">IF($A35="","",IFERROR(INDEX(Roster!$J$2:$J$301,MATCH($A35,Roster!$A$2:$A$301,0)),""))</f>
        <v>44977</v>
      </c>
      <c r="E35" s="16" t="n">
        <v>45782</v>
      </c>
      <c r="F35" s="14" t="s">
        <v>414</v>
      </c>
      <c r="G35" s="14" t="s">
        <v>424</v>
      </c>
      <c r="H35" s="15" t="n">
        <f aca="false">IF(OR($D35="",$E35=""),"",$E35-$D35)</f>
        <v>805</v>
      </c>
      <c r="I35" s="15" t="str">
        <f aca="false">IF($H35="","",IF($H35&lt;=30,"1. First 30 days",IF($H35&lt;=90,"2. Days 31–90",IF($H35&lt;=180,"3. Days 91–180",IF($H35&lt;=365,"4. Days 181–365","5. Over a year")))))</f>
        <v>5. Over a year</v>
      </c>
      <c r="J35" s="15" t="str">
        <f aca="false">IF($A35="","",IFERROR(INDEX(Roster!$D$2:$D$301,MATCH($A35,Roster!$A$2:$A$301,0)),""))</f>
        <v>5. Veteran</v>
      </c>
      <c r="K35" s="15" t="str">
        <f aca="false">IF($A35="","",IFERROR(IF(INDEX(Roster!$M$2:$M$301,MATCH($A35,Roster!$A$2:$A$301,0))="","",INDEX(Roster!$M$2:$M$301,MATCH($A35,Roster!$A$2:$A$301,0))),""))</f>
        <v>Green</v>
      </c>
      <c r="L35" s="14" t="s">
        <v>416</v>
      </c>
      <c r="M35" s="14" t="s">
        <v>416</v>
      </c>
      <c r="N35" s="14" t="s">
        <v>416</v>
      </c>
      <c r="O35" s="15" t="str">
        <f aca="false">IF($A35="","",IF(COUNTIF($L35:$N35,"Yes")=3,"Done","Open"))</f>
        <v>Done</v>
      </c>
      <c r="P35" s="14"/>
    </row>
    <row r="36" customFormat="false" ht="15" hidden="false" customHeight="false" outlineLevel="0" collapsed="false">
      <c r="A36" s="14" t="s">
        <v>266</v>
      </c>
      <c r="B36" s="15" t="str">
        <f aca="false">IF($A36="","",IFERROR(INDEX(Roster!$B$2:$B$301,MATCH($A36,Roster!$A$2:$A$301,0)),"ID not on Roster"))</f>
        <v>Nkosi T.</v>
      </c>
      <c r="C36" s="15" t="str">
        <f aca="false">IF($A36="","",IFERROR(INDEX(Roster!$F$2:$F$301,MATCH($A36,Roster!$A$2:$A$301,0)),""))</f>
        <v>Chat</v>
      </c>
      <c r="D36" s="18" t="n">
        <f aca="false">IF($A36="","",IFERROR(INDEX(Roster!$J$2:$J$301,MATCH($A36,Roster!$A$2:$A$301,0)),""))</f>
        <v>45768</v>
      </c>
      <c r="E36" s="16" t="n">
        <v>45783</v>
      </c>
      <c r="F36" s="14" t="s">
        <v>414</v>
      </c>
      <c r="G36" s="14" t="s">
        <v>415</v>
      </c>
      <c r="H36" s="15" t="n">
        <f aca="false">IF(OR($D36="",$E36=""),"",$E36-$D36)</f>
        <v>15</v>
      </c>
      <c r="I36" s="15" t="str">
        <f aca="false">IF($H36="","",IF($H36&lt;=30,"1. First 30 days",IF($H36&lt;=90,"2. Days 31–90",IF($H36&lt;=180,"3. Days 91–180",IF($H36&lt;=365,"4. Days 181–365","5. Over a year")))))</f>
        <v>1. First 30 days</v>
      </c>
      <c r="J36" s="15" t="str">
        <f aca="false">IF($A36="","",IFERROR(INDEX(Roster!$D$2:$D$301,MATCH($A36,Roster!$A$2:$A$301,0)),""))</f>
        <v>1. Training</v>
      </c>
      <c r="K36" s="15" t="str">
        <f aca="false">IF($A36="","",IFERROR(IF(INDEX(Roster!$M$2:$M$301,MATCH($A36,Roster!$A$2:$A$301,0))="","",INDEX(Roster!$M$2:$M$301,MATCH($A36,Roster!$A$2:$A$301,0))),""))</f>
        <v>Amber</v>
      </c>
      <c r="L36" s="14" t="s">
        <v>416</v>
      </c>
      <c r="M36" s="14" t="s">
        <v>416</v>
      </c>
      <c r="N36" s="14" t="s">
        <v>416</v>
      </c>
      <c r="O36" s="15" t="str">
        <f aca="false">IF($A36="","",IF(COUNTIF($L36:$N36,"Yes")=3,"Done","Open"))</f>
        <v>Done</v>
      </c>
      <c r="P36" s="14"/>
    </row>
    <row r="37" customFormat="false" ht="15" hidden="false" customHeight="false" outlineLevel="0" collapsed="false">
      <c r="A37" s="14" t="s">
        <v>270</v>
      </c>
      <c r="B37" s="15" t="str">
        <f aca="false">IF($A37="","",IFERROR(INDEX(Roster!$B$2:$B$301,MATCH($A37,Roster!$A$2:$A$301,0)),"ID not on Roster"))</f>
        <v>Marco S.</v>
      </c>
      <c r="C37" s="15" t="str">
        <f aca="false">IF($A37="","",IFERROR(INDEX(Roster!$F$2:$F$301,MATCH($A37,Roster!$A$2:$A$301,0)),""))</f>
        <v>Chat</v>
      </c>
      <c r="D37" s="18" t="n">
        <f aca="false">IF($A37="","",IFERROR(INDEX(Roster!$J$2:$J$301,MATCH($A37,Roster!$A$2:$A$301,0)),""))</f>
        <v>45772</v>
      </c>
      <c r="E37" s="16" t="n">
        <v>45789</v>
      </c>
      <c r="F37" s="14" t="s">
        <v>417</v>
      </c>
      <c r="G37" s="14" t="s">
        <v>420</v>
      </c>
      <c r="H37" s="15" t="n">
        <f aca="false">IF(OR($D37="",$E37=""),"",$E37-$D37)</f>
        <v>17</v>
      </c>
      <c r="I37" s="15" t="str">
        <f aca="false">IF($H37="","",IF($H37&lt;=30,"1. First 30 days",IF($H37&lt;=90,"2. Days 31–90",IF($H37&lt;=180,"3. Days 91–180",IF($H37&lt;=365,"4. Days 181–365","5. Over a year")))))</f>
        <v>1. First 30 days</v>
      </c>
      <c r="J37" s="15" t="str">
        <f aca="false">IF($A37="","",IFERROR(INDEX(Roster!$D$2:$D$301,MATCH($A37,Roster!$A$2:$A$301,0)),""))</f>
        <v>1. Training</v>
      </c>
      <c r="K37" s="15" t="str">
        <f aca="false">IF($A37="","",IFERROR(IF(INDEX(Roster!$M$2:$M$301,MATCH($A37,Roster!$A$2:$A$301,0))="","",INDEX(Roster!$M$2:$M$301,MATCH($A37,Roster!$A$2:$A$301,0))),""))</f>
        <v>Amber</v>
      </c>
      <c r="L37" s="14" t="s">
        <v>416</v>
      </c>
      <c r="M37" s="14" t="s">
        <v>416</v>
      </c>
      <c r="N37" s="14" t="s">
        <v>416</v>
      </c>
      <c r="O37" s="15" t="str">
        <f aca="false">IF($A37="","",IF(COUNTIF($L37:$N37,"Yes")=3,"Done","Open"))</f>
        <v>Done</v>
      </c>
      <c r="P37" s="14"/>
    </row>
    <row r="38" customFormat="false" ht="15" hidden="false" customHeight="false" outlineLevel="0" collapsed="false">
      <c r="A38" s="14" t="s">
        <v>274</v>
      </c>
      <c r="B38" s="15" t="str">
        <f aca="false">IF($A38="","",IFERROR(INDEX(Roster!$B$2:$B$301,MATCH($A38,Roster!$A$2:$A$301,0)),"ID not on Roster"))</f>
        <v>Dimitra N.</v>
      </c>
      <c r="C38" s="15" t="str">
        <f aca="false">IF($A38="","",IFERROR(INDEX(Roster!$F$2:$F$301,MATCH($A38,Roster!$A$2:$A$301,0)),""))</f>
        <v>Chat</v>
      </c>
      <c r="D38" s="18" t="n">
        <f aca="false">IF($A38="","",IFERROR(INDEX(Roster!$J$2:$J$301,MATCH($A38,Roster!$A$2:$A$301,0)),""))</f>
        <v>45782</v>
      </c>
      <c r="E38" s="16" t="n">
        <v>45792</v>
      </c>
      <c r="F38" s="14" t="s">
        <v>417</v>
      </c>
      <c r="G38" s="14" t="s">
        <v>418</v>
      </c>
      <c r="H38" s="15" t="n">
        <f aca="false">IF(OR($D38="",$E38=""),"",$E38-$D38)</f>
        <v>10</v>
      </c>
      <c r="I38" s="15" t="str">
        <f aca="false">IF($H38="","",IF($H38&lt;=30,"1. First 30 days",IF($H38&lt;=90,"2. Days 31–90",IF($H38&lt;=180,"3. Days 91–180",IF($H38&lt;=365,"4. Days 181–365","5. Over a year")))))</f>
        <v>1. First 30 days</v>
      </c>
      <c r="J38" s="15" t="str">
        <f aca="false">IF($A38="","",IFERROR(INDEX(Roster!$D$2:$D$301,MATCH($A38,Roster!$A$2:$A$301,0)),""))</f>
        <v>1. Training</v>
      </c>
      <c r="K38" s="15" t="str">
        <f aca="false">IF($A38="","",IFERROR(IF(INDEX(Roster!$M$2:$M$301,MATCH($A38,Roster!$A$2:$A$301,0))="","",INDEX(Roster!$M$2:$M$301,MATCH($A38,Roster!$A$2:$A$301,0))),""))</f>
        <v>Amber</v>
      </c>
      <c r="L38" s="14" t="s">
        <v>416</v>
      </c>
      <c r="M38" s="14" t="s">
        <v>416</v>
      </c>
      <c r="N38" s="14" t="s">
        <v>416</v>
      </c>
      <c r="O38" s="15" t="str">
        <f aca="false">IF($A38="","",IF(COUNTIF($L38:$N38,"Yes")=3,"Done","Open"))</f>
        <v>Done</v>
      </c>
      <c r="P38" s="14"/>
    </row>
    <row r="39" customFormat="false" ht="15" hidden="false" customHeight="false" outlineLevel="0" collapsed="false">
      <c r="A39" s="14" t="s">
        <v>272</v>
      </c>
      <c r="B39" s="15" t="str">
        <f aca="false">IF($A39="","",IFERROR(INDEX(Roster!$B$2:$B$301,MATCH($A39,Roster!$A$2:$A$301,0)),"ID not on Roster"))</f>
        <v>Yasmin N.</v>
      </c>
      <c r="C39" s="15" t="str">
        <f aca="false">IF($A39="","",IFERROR(INDEX(Roster!$F$2:$F$301,MATCH($A39,Roster!$A$2:$A$301,0)),""))</f>
        <v>Billing</v>
      </c>
      <c r="D39" s="18" t="n">
        <f aca="false">IF($A39="","",IFERROR(INDEX(Roster!$J$2:$J$301,MATCH($A39,Roster!$A$2:$A$301,0)),""))</f>
        <v>45779</v>
      </c>
      <c r="E39" s="16" t="n">
        <v>45799</v>
      </c>
      <c r="F39" s="14" t="s">
        <v>414</v>
      </c>
      <c r="G39" s="14" t="s">
        <v>421</v>
      </c>
      <c r="H39" s="15" t="n">
        <f aca="false">IF(OR($D39="",$E39=""),"",$E39-$D39)</f>
        <v>20</v>
      </c>
      <c r="I39" s="15" t="str">
        <f aca="false">IF($H39="","",IF($H39&lt;=30,"1. First 30 days",IF($H39&lt;=90,"2. Days 31–90",IF($H39&lt;=180,"3. Days 91–180",IF($H39&lt;=365,"4. Days 181–365","5. Over a year")))))</f>
        <v>1. First 30 days</v>
      </c>
      <c r="J39" s="15" t="str">
        <f aca="false">IF($A39="","",IFERROR(INDEX(Roster!$D$2:$D$301,MATCH($A39,Roster!$A$2:$A$301,0)),""))</f>
        <v>2. Shadowing</v>
      </c>
      <c r="K39" s="15" t="str">
        <f aca="false">IF($A39="","",IFERROR(IF(INDEX(Roster!$M$2:$M$301,MATCH($A39,Roster!$A$2:$A$301,0))="","",INDEX(Roster!$M$2:$M$301,MATCH($A39,Roster!$A$2:$A$301,0))),""))</f>
        <v>Amber</v>
      </c>
      <c r="L39" s="14" t="s">
        <v>416</v>
      </c>
      <c r="M39" s="14" t="s">
        <v>416</v>
      </c>
      <c r="N39" s="14" t="s">
        <v>416</v>
      </c>
      <c r="O39" s="15" t="str">
        <f aca="false">IF($A39="","",IF(COUNTIF($L39:$N39,"Yes")=3,"Done","Open"))</f>
        <v>Done</v>
      </c>
      <c r="P39" s="14"/>
    </row>
    <row r="40" customFormat="false" ht="15" hidden="false" customHeight="false" outlineLevel="0" collapsed="false">
      <c r="A40" s="14" t="s">
        <v>280</v>
      </c>
      <c r="B40" s="15" t="str">
        <f aca="false">IF($A40="","",IFERROR(INDEX(Roster!$B$2:$B$301,MATCH($A40,Roster!$A$2:$A$301,0)),"ID not on Roster"))</f>
        <v>Priyanka N.</v>
      </c>
      <c r="C40" s="15" t="str">
        <f aca="false">IF($A40="","",IFERROR(INDEX(Roster!$F$2:$F$301,MATCH($A40,Roster!$A$2:$A$301,0)),""))</f>
        <v>Chat</v>
      </c>
      <c r="D40" s="18" t="n">
        <f aca="false">IF($A40="","",IFERROR(INDEX(Roster!$J$2:$J$301,MATCH($A40,Roster!$A$2:$A$301,0)),""))</f>
        <v>45804</v>
      </c>
      <c r="E40" s="16" t="n">
        <v>45825</v>
      </c>
      <c r="F40" s="14" t="s">
        <v>414</v>
      </c>
      <c r="G40" s="14" t="s">
        <v>421</v>
      </c>
      <c r="H40" s="15" t="n">
        <f aca="false">IF(OR($D40="",$E40=""),"",$E40-$D40)</f>
        <v>21</v>
      </c>
      <c r="I40" s="15" t="str">
        <f aca="false">IF($H40="","",IF($H40&lt;=30,"1. First 30 days",IF($H40&lt;=90,"2. Days 31–90",IF($H40&lt;=180,"3. Days 91–180",IF($H40&lt;=365,"4. Days 181–365","5. Over a year")))))</f>
        <v>1. First 30 days</v>
      </c>
      <c r="J40" s="15" t="str">
        <f aca="false">IF($A40="","",IFERROR(INDEX(Roster!$D$2:$D$301,MATCH($A40,Roster!$A$2:$A$301,0)),""))</f>
        <v>2. Shadowing</v>
      </c>
      <c r="K40" s="15" t="str">
        <f aca="false">IF($A40="","",IFERROR(IF(INDEX(Roster!$M$2:$M$301,MATCH($A40,Roster!$A$2:$A$301,0))="","",INDEX(Roster!$M$2:$M$301,MATCH($A40,Roster!$A$2:$A$301,0))),""))</f>
        <v>Green</v>
      </c>
      <c r="L40" s="14" t="s">
        <v>416</v>
      </c>
      <c r="M40" s="14" t="s">
        <v>416</v>
      </c>
      <c r="N40" s="14" t="s">
        <v>416</v>
      </c>
      <c r="O40" s="15" t="str">
        <f aca="false">IF($A40="","",IF(COUNTIF($L40:$N40,"Yes")=3,"Done","Open"))</f>
        <v>Done</v>
      </c>
      <c r="P40" s="14"/>
    </row>
    <row r="41" customFormat="false" ht="15" hidden="false" customHeight="false" outlineLevel="0" collapsed="false">
      <c r="A41" s="14" t="s">
        <v>276</v>
      </c>
      <c r="B41" s="15" t="str">
        <f aca="false">IF($A41="","",IFERROR(INDEX(Roster!$B$2:$B$301,MATCH($A41,Roster!$A$2:$A$301,0)),"ID not on Roster"))</f>
        <v>Bianca G.</v>
      </c>
      <c r="C41" s="15" t="str">
        <f aca="false">IF($A41="","",IFERROR(INDEX(Roster!$F$2:$F$301,MATCH($A41,Roster!$A$2:$A$301,0)),""))</f>
        <v>Chat</v>
      </c>
      <c r="D41" s="18" t="n">
        <f aca="false">IF($A41="","",IFERROR(INDEX(Roster!$J$2:$J$301,MATCH($A41,Roster!$A$2:$A$301,0)),""))</f>
        <v>45796</v>
      </c>
      <c r="E41" s="16" t="n">
        <v>45832</v>
      </c>
      <c r="F41" s="14" t="s">
        <v>417</v>
      </c>
      <c r="G41" s="14" t="s">
        <v>422</v>
      </c>
      <c r="H41" s="15" t="n">
        <f aca="false">IF(OR($D41="",$E41=""),"",$E41-$D41)</f>
        <v>36</v>
      </c>
      <c r="I41" s="15" t="str">
        <f aca="false">IF($H41="","",IF($H41&lt;=30,"1. First 30 days",IF($H41&lt;=90,"2. Days 31–90",IF($H41&lt;=180,"3. Days 91–180",IF($H41&lt;=365,"4. Days 181–365","5. Over a year")))))</f>
        <v>2. Days 31–90</v>
      </c>
      <c r="J41" s="15" t="str">
        <f aca="false">IF($A41="","",IFERROR(INDEX(Roster!$D$2:$D$301,MATCH($A41,Roster!$A$2:$A$301,0)),""))</f>
        <v>2. Shadowing</v>
      </c>
      <c r="K41" s="15" t="str">
        <f aca="false">IF($A41="","",IFERROR(IF(INDEX(Roster!$M$2:$M$301,MATCH($A41,Roster!$A$2:$A$301,0))="","",INDEX(Roster!$M$2:$M$301,MATCH($A41,Roster!$A$2:$A$301,0))),""))</f>
        <v>Red</v>
      </c>
      <c r="L41" s="14" t="s">
        <v>416</v>
      </c>
      <c r="M41" s="14" t="s">
        <v>416</v>
      </c>
      <c r="N41" s="14" t="s">
        <v>416</v>
      </c>
      <c r="O41" s="15" t="str">
        <f aca="false">IF($A41="","",IF(COUNTIF($L41:$N41,"Yes")=3,"Done","Open"))</f>
        <v>Done</v>
      </c>
      <c r="P41" s="14"/>
    </row>
    <row r="42" customFormat="false" ht="15" hidden="false" customHeight="false" outlineLevel="0" collapsed="false">
      <c r="A42" s="14" t="s">
        <v>282</v>
      </c>
      <c r="B42" s="15" t="str">
        <f aca="false">IF($A42="","",IFERROR(INDEX(Roster!$B$2:$B$301,MATCH($A42,Roster!$A$2:$A$301,0)),"ID not on Roster"))</f>
        <v>Teo D.</v>
      </c>
      <c r="C42" s="15" t="str">
        <f aca="false">IF($A42="","",IFERROR(INDEX(Roster!$F$2:$F$301,MATCH($A42,Roster!$A$2:$A$301,0)),""))</f>
        <v>Billing</v>
      </c>
      <c r="D42" s="18" t="n">
        <f aca="false">IF($A42="","",IFERROR(INDEX(Roster!$J$2:$J$301,MATCH($A42,Roster!$A$2:$A$301,0)),""))</f>
        <v>45804</v>
      </c>
      <c r="E42" s="16" t="n">
        <v>45835</v>
      </c>
      <c r="F42" s="14" t="s">
        <v>414</v>
      </c>
      <c r="G42" s="14" t="s">
        <v>421</v>
      </c>
      <c r="H42" s="15" t="n">
        <f aca="false">IF(OR($D42="",$E42=""),"",$E42-$D42)</f>
        <v>31</v>
      </c>
      <c r="I42" s="15" t="str">
        <f aca="false">IF($H42="","",IF($H42&lt;=30,"1. First 30 days",IF($H42&lt;=90,"2. Days 31–90",IF($H42&lt;=180,"3. Days 91–180",IF($H42&lt;=365,"4. Days 181–365","5. Over a year")))))</f>
        <v>2. Days 31–90</v>
      </c>
      <c r="J42" s="15" t="str">
        <f aca="false">IF($A42="","",IFERROR(INDEX(Roster!$D$2:$D$301,MATCH($A42,Roster!$A$2:$A$301,0)),""))</f>
        <v>2. Shadowing</v>
      </c>
      <c r="K42" s="15" t="str">
        <f aca="false">IF($A42="","",IFERROR(IF(INDEX(Roster!$M$2:$M$301,MATCH($A42,Roster!$A$2:$A$301,0))="","",INDEX(Roster!$M$2:$M$301,MATCH($A42,Roster!$A$2:$A$301,0))),""))</f>
        <v>Red</v>
      </c>
      <c r="L42" s="14" t="s">
        <v>416</v>
      </c>
      <c r="M42" s="14" t="s">
        <v>416</v>
      </c>
      <c r="N42" s="14" t="s">
        <v>416</v>
      </c>
      <c r="O42" s="15" t="str">
        <f aca="false">IF($A42="","",IF(COUNTIF($L42:$N42,"Yes")=3,"Done","Open"))</f>
        <v>Done</v>
      </c>
      <c r="P42" s="14"/>
    </row>
    <row r="43" customFormat="false" ht="15" hidden="false" customHeight="false" outlineLevel="0" collapsed="false">
      <c r="A43" s="14" t="s">
        <v>284</v>
      </c>
      <c r="B43" s="15" t="str">
        <f aca="false">IF($A43="","",IFERROR(INDEX(Roster!$B$2:$B$301,MATCH($A43,Roster!$A$2:$A$301,0)),"ID not on Roster"))</f>
        <v>Gabriel J.</v>
      </c>
      <c r="C43" s="15" t="str">
        <f aca="false">IF($A43="","",IFERROR(INDEX(Roster!$F$2:$F$301,MATCH($A43,Roster!$A$2:$A$301,0)),""))</f>
        <v>Tickets</v>
      </c>
      <c r="D43" s="18" t="n">
        <f aca="false">IF($A43="","",IFERROR(INDEX(Roster!$J$2:$J$301,MATCH($A43,Roster!$A$2:$A$301,0)),""))</f>
        <v>45806</v>
      </c>
      <c r="E43" s="16" t="n">
        <v>45838</v>
      </c>
      <c r="F43" s="14" t="s">
        <v>414</v>
      </c>
      <c r="G43" s="14" t="s">
        <v>415</v>
      </c>
      <c r="H43" s="15" t="n">
        <f aca="false">IF(OR($D43="",$E43=""),"",$E43-$D43)</f>
        <v>32</v>
      </c>
      <c r="I43" s="15" t="str">
        <f aca="false">IF($H43="","",IF($H43&lt;=30,"1. First 30 days",IF($H43&lt;=90,"2. Days 31–90",IF($H43&lt;=180,"3. Days 91–180",IF($H43&lt;=365,"4. Days 181–365","5. Over a year")))))</f>
        <v>2. Days 31–90</v>
      </c>
      <c r="J43" s="15" t="str">
        <f aca="false">IF($A43="","",IFERROR(INDEX(Roster!$D$2:$D$301,MATCH($A43,Roster!$A$2:$A$301,0)),""))</f>
        <v>2. Shadowing</v>
      </c>
      <c r="K43" s="15" t="str">
        <f aca="false">IF($A43="","",IFERROR(IF(INDEX(Roster!$M$2:$M$301,MATCH($A43,Roster!$A$2:$A$301,0))="","",INDEX(Roster!$M$2:$M$301,MATCH($A43,Roster!$A$2:$A$301,0))),""))</f>
        <v>Amber</v>
      </c>
      <c r="L43" s="14" t="s">
        <v>416</v>
      </c>
      <c r="M43" s="14" t="s">
        <v>416</v>
      </c>
      <c r="N43" s="14" t="s">
        <v>416</v>
      </c>
      <c r="O43" s="15" t="str">
        <f aca="false">IF($A43="","",IF(COUNTIF($L43:$N43,"Yes")=3,"Done","Open"))</f>
        <v>Done</v>
      </c>
      <c r="P43" s="14"/>
    </row>
    <row r="44" customFormat="false" ht="15" hidden="false" customHeight="false" outlineLevel="0" collapsed="false">
      <c r="A44" s="14" t="s">
        <v>289</v>
      </c>
      <c r="B44" s="15" t="str">
        <f aca="false">IF($A44="","",IFERROR(INDEX(Roster!$B$2:$B$301,MATCH($A44,Roster!$A$2:$A$301,0)),"ID not on Roster"))</f>
        <v>Noor P.</v>
      </c>
      <c r="C44" s="15" t="str">
        <f aca="false">IF($A44="","",IFERROR(INDEX(Roster!$F$2:$F$301,MATCH($A44,Roster!$A$2:$A$301,0)),""))</f>
        <v>Phone</v>
      </c>
      <c r="D44" s="18" t="n">
        <f aca="false">IF($A44="","",IFERROR(INDEX(Roster!$J$2:$J$301,MATCH($A44,Roster!$A$2:$A$301,0)),""))</f>
        <v>45831</v>
      </c>
      <c r="E44" s="16" t="n">
        <v>45862</v>
      </c>
      <c r="F44" s="14" t="s">
        <v>414</v>
      </c>
      <c r="G44" s="14" t="s">
        <v>424</v>
      </c>
      <c r="H44" s="15" t="n">
        <f aca="false">IF(OR($D44="",$E44=""),"",$E44-$D44)</f>
        <v>31</v>
      </c>
      <c r="I44" s="15" t="str">
        <f aca="false">IF($H44="","",IF($H44&lt;=30,"1. First 30 days",IF($H44&lt;=90,"2. Days 31–90",IF($H44&lt;=180,"3. Days 91–180",IF($H44&lt;=365,"4. Days 181–365","5. Over a year")))))</f>
        <v>2. Days 31–90</v>
      </c>
      <c r="J44" s="15" t="str">
        <f aca="false">IF($A44="","",IFERROR(INDEX(Roster!$D$2:$D$301,MATCH($A44,Roster!$A$2:$A$301,0)),""))</f>
        <v>2. Shadowing</v>
      </c>
      <c r="K44" s="15" t="str">
        <f aca="false">IF($A44="","",IFERROR(IF(INDEX(Roster!$M$2:$M$301,MATCH($A44,Roster!$A$2:$A$301,0))="","",INDEX(Roster!$M$2:$M$301,MATCH($A44,Roster!$A$2:$A$301,0))),""))</f>
        <v>Amber</v>
      </c>
      <c r="L44" s="14" t="s">
        <v>416</v>
      </c>
      <c r="M44" s="14" t="s">
        <v>416</v>
      </c>
      <c r="N44" s="14" t="s">
        <v>416</v>
      </c>
      <c r="O44" s="15" t="str">
        <f aca="false">IF($A44="","",IF(COUNTIF($L44:$N44,"Yes")=3,"Done","Open"))</f>
        <v>Done</v>
      </c>
      <c r="P44" s="14"/>
    </row>
    <row r="45" customFormat="false" ht="15" hidden="false" customHeight="false" outlineLevel="0" collapsed="false">
      <c r="A45" s="14" t="s">
        <v>172</v>
      </c>
      <c r="B45" s="15" t="str">
        <f aca="false">IF($A45="","",IFERROR(INDEX(Roster!$B$2:$B$301,MATCH($A45,Roster!$A$2:$A$301,0)),"ID not on Roster"))</f>
        <v>Zeynep G.</v>
      </c>
      <c r="C45" s="15" t="str">
        <f aca="false">IF($A45="","",IFERROR(INDEX(Roster!$F$2:$F$301,MATCH($A45,Roster!$A$2:$A$301,0)),""))</f>
        <v>Phone</v>
      </c>
      <c r="D45" s="18" t="n">
        <f aca="false">IF($A45="","",IFERROR(INDEX(Roster!$J$2:$J$301,MATCH($A45,Roster!$A$2:$A$301,0)),""))</f>
        <v>45579</v>
      </c>
      <c r="E45" s="16" t="n">
        <v>45873</v>
      </c>
      <c r="F45" s="14" t="s">
        <v>414</v>
      </c>
      <c r="G45" s="14" t="s">
        <v>419</v>
      </c>
      <c r="H45" s="15" t="n">
        <f aca="false">IF(OR($D45="",$E45=""),"",$E45-$D45)</f>
        <v>294</v>
      </c>
      <c r="I45" s="15" t="str">
        <f aca="false">IF($H45="","",IF($H45&lt;=30,"1. First 30 days",IF($H45&lt;=90,"2. Days 31–90",IF($H45&lt;=180,"3. Days 91–180",IF($H45&lt;=365,"4. Days 181–365","5. Over a year")))))</f>
        <v>4. Days 181–365</v>
      </c>
      <c r="J45" s="15" t="str">
        <f aca="false">IF($A45="","",IFERROR(INDEX(Roster!$D$2:$D$301,MATCH($A45,Roster!$A$2:$A$301,0)),""))</f>
        <v>5. Veteran</v>
      </c>
      <c r="K45" s="15" t="str">
        <f aca="false">IF($A45="","",IFERROR(IF(INDEX(Roster!$M$2:$M$301,MATCH($A45,Roster!$A$2:$A$301,0))="","",INDEX(Roster!$M$2:$M$301,MATCH($A45,Roster!$A$2:$A$301,0))),""))</f>
        <v>Amber</v>
      </c>
      <c r="L45" s="14" t="s">
        <v>416</v>
      </c>
      <c r="M45" s="14" t="s">
        <v>416</v>
      </c>
      <c r="N45" s="14" t="s">
        <v>416</v>
      </c>
      <c r="O45" s="15" t="str">
        <f aca="false">IF($A45="","",IF(COUNTIF($L45:$N45,"Yes")=3,"Done","Open"))</f>
        <v>Done</v>
      </c>
      <c r="P45" s="14"/>
    </row>
    <row r="46" customFormat="false" ht="15" hidden="false" customHeight="false" outlineLevel="0" collapsed="false">
      <c r="A46" s="14" t="s">
        <v>176</v>
      </c>
      <c r="B46" s="15" t="str">
        <f aca="false">IF($A46="","",IFERROR(INDEX(Roster!$B$2:$B$301,MATCH($A46,Roster!$A$2:$A$301,0)),"ID not on Roster"))</f>
        <v>Samir K.</v>
      </c>
      <c r="C46" s="15" t="str">
        <f aca="false">IF($A46="","",IFERROR(INDEX(Roster!$F$2:$F$301,MATCH($A46,Roster!$A$2:$A$301,0)),""))</f>
        <v>Chat</v>
      </c>
      <c r="D46" s="18" t="n">
        <f aca="false">IF($A46="","",IFERROR(INDEX(Roster!$J$2:$J$301,MATCH($A46,Roster!$A$2:$A$301,0)),""))</f>
        <v>45586</v>
      </c>
      <c r="E46" s="16" t="n">
        <v>45888</v>
      </c>
      <c r="F46" s="14" t="s">
        <v>417</v>
      </c>
      <c r="G46" s="14" t="s">
        <v>422</v>
      </c>
      <c r="H46" s="15" t="n">
        <f aca="false">IF(OR($D46="",$E46=""),"",$E46-$D46)</f>
        <v>302</v>
      </c>
      <c r="I46" s="15" t="str">
        <f aca="false">IF($H46="","",IF($H46&lt;=30,"1. First 30 days",IF($H46&lt;=90,"2. Days 31–90",IF($H46&lt;=180,"3. Days 91–180",IF($H46&lt;=365,"4. Days 181–365","5. Over a year")))))</f>
        <v>4. Days 181–365</v>
      </c>
      <c r="J46" s="15" t="str">
        <f aca="false">IF($A46="","",IFERROR(INDEX(Roster!$D$2:$D$301,MATCH($A46,Roster!$A$2:$A$301,0)),""))</f>
        <v>5. Veteran</v>
      </c>
      <c r="K46" s="15" t="str">
        <f aca="false">IF($A46="","",IFERROR(IF(INDEX(Roster!$M$2:$M$301,MATCH($A46,Roster!$A$2:$A$301,0))="","",INDEX(Roster!$M$2:$M$301,MATCH($A46,Roster!$A$2:$A$301,0))),""))</f>
        <v>Green</v>
      </c>
      <c r="L46" s="14" t="s">
        <v>416</v>
      </c>
      <c r="M46" s="14" t="s">
        <v>416</v>
      </c>
      <c r="N46" s="14" t="s">
        <v>416</v>
      </c>
      <c r="O46" s="15" t="str">
        <f aca="false">IF($A46="","",IF(COUNTIF($L46:$N46,"Yes")=3,"Done","Open"))</f>
        <v>Done</v>
      </c>
      <c r="P46" s="14"/>
    </row>
    <row r="47" customFormat="false" ht="15" hidden="false" customHeight="false" outlineLevel="0" collapsed="false">
      <c r="A47" s="14" t="s">
        <v>211</v>
      </c>
      <c r="B47" s="15" t="str">
        <f aca="false">IF($A47="","",IFERROR(INDEX(Roster!$B$2:$B$301,MATCH($A47,Roster!$A$2:$A$301,0)),"ID not on Roster"))</f>
        <v>Valentina O.</v>
      </c>
      <c r="C47" s="15" t="str">
        <f aca="false">IF($A47="","",IFERROR(INDEX(Roster!$F$2:$F$301,MATCH($A47,Roster!$A$2:$A$301,0)),""))</f>
        <v>Phone</v>
      </c>
      <c r="D47" s="18" t="n">
        <f aca="false">IF($A47="","",IFERROR(INDEX(Roster!$J$2:$J$301,MATCH($A47,Roster!$A$2:$A$301,0)),""))</f>
        <v>45660</v>
      </c>
      <c r="E47" s="16" t="n">
        <v>45965</v>
      </c>
      <c r="F47" s="14" t="s">
        <v>414</v>
      </c>
      <c r="G47" s="14" t="s">
        <v>425</v>
      </c>
      <c r="H47" s="15" t="n">
        <f aca="false">IF(OR($D47="",$E47=""),"",$E47-$D47)</f>
        <v>305</v>
      </c>
      <c r="I47" s="15" t="str">
        <f aca="false">IF($H47="","",IF($H47&lt;=30,"1. First 30 days",IF($H47&lt;=90,"2. Days 31–90",IF($H47&lt;=180,"3. Days 91–180",IF($H47&lt;=365,"4. Days 181–365","5. Over a year")))))</f>
        <v>4. Days 181–365</v>
      </c>
      <c r="J47" s="15" t="str">
        <f aca="false">IF($A47="","",IFERROR(INDEX(Roster!$D$2:$D$301,MATCH($A47,Roster!$A$2:$A$301,0)),""))</f>
        <v>5. Veteran</v>
      </c>
      <c r="K47" s="15" t="str">
        <f aca="false">IF($A47="","",IFERROR(IF(INDEX(Roster!$M$2:$M$301,MATCH($A47,Roster!$A$2:$A$301,0))="","",INDEX(Roster!$M$2:$M$301,MATCH($A47,Roster!$A$2:$A$301,0))),""))</f>
        <v>Green</v>
      </c>
      <c r="L47" s="14" t="s">
        <v>416</v>
      </c>
      <c r="M47" s="14" t="s">
        <v>416</v>
      </c>
      <c r="N47" s="14" t="s">
        <v>416</v>
      </c>
      <c r="O47" s="15" t="str">
        <f aca="false">IF($A47="","",IF(COUNTIF($L47:$N47,"Yes")=3,"Done","Open"))</f>
        <v>Done</v>
      </c>
      <c r="P47" s="14"/>
    </row>
    <row r="48" customFormat="false" ht="15" hidden="false" customHeight="false" outlineLevel="0" collapsed="false">
      <c r="A48" s="14" t="s">
        <v>324</v>
      </c>
      <c r="B48" s="15" t="str">
        <f aca="false">IF($A48="","",IFERROR(INDEX(Roster!$B$2:$B$301,MATCH($A48,Roster!$A$2:$A$301,0)),"ID not on Roster"))</f>
        <v>Mariam A.</v>
      </c>
      <c r="C48" s="15" t="str">
        <f aca="false">IF($A48="","",IFERROR(INDEX(Roster!$F$2:$F$301,MATCH($A48,Roster!$A$2:$A$301,0)),""))</f>
        <v>Phone</v>
      </c>
      <c r="D48" s="18" t="n">
        <f aca="false">IF($A48="","",IFERROR(INDEX(Roster!$J$2:$J$301,MATCH($A48,Roster!$A$2:$A$301,0)),""))</f>
        <v>45980</v>
      </c>
      <c r="E48" s="16" t="n">
        <v>46016</v>
      </c>
      <c r="F48" s="14" t="s">
        <v>414</v>
      </c>
      <c r="G48" s="14" t="s">
        <v>415</v>
      </c>
      <c r="H48" s="15" t="n">
        <f aca="false">IF(OR($D48="",$E48=""),"",$E48-$D48)</f>
        <v>36</v>
      </c>
      <c r="I48" s="15" t="str">
        <f aca="false">IF($H48="","",IF($H48&lt;=30,"1. First 30 days",IF($H48&lt;=90,"2. Days 31–90",IF($H48&lt;=180,"3. Days 91–180",IF($H48&lt;=365,"4. Days 181–365","5. Over a year")))))</f>
        <v>2. Days 31–90</v>
      </c>
      <c r="J48" s="15" t="str">
        <f aca="false">IF($A48="","",IFERROR(INDEX(Roster!$D$2:$D$301,MATCH($A48,Roster!$A$2:$A$301,0)),""))</f>
        <v>2. Shadowing</v>
      </c>
      <c r="K48" s="15" t="str">
        <f aca="false">IF($A48="","",IFERROR(IF(INDEX(Roster!$M$2:$M$301,MATCH($A48,Roster!$A$2:$A$301,0))="","",INDEX(Roster!$M$2:$M$301,MATCH($A48,Roster!$A$2:$A$301,0))),""))</f>
        <v>Green</v>
      </c>
      <c r="L48" s="14" t="s">
        <v>416</v>
      </c>
      <c r="M48" s="14" t="s">
        <v>416</v>
      </c>
      <c r="N48" s="14" t="s">
        <v>416</v>
      </c>
      <c r="O48" s="15" t="str">
        <f aca="false">IF($A48="","",IF(COUNTIF($L48:$N48,"Yes")=3,"Done","Open"))</f>
        <v>Done</v>
      </c>
      <c r="P48" s="14"/>
    </row>
    <row r="49" customFormat="false" ht="15" hidden="false" customHeight="false" outlineLevel="0" collapsed="false">
      <c r="A49" s="14" t="s">
        <v>326</v>
      </c>
      <c r="B49" s="15" t="str">
        <f aca="false">IF($A49="","",IFERROR(INDEX(Roster!$B$2:$B$301,MATCH($A49,Roster!$A$2:$A$301,0)),"ID not on Roster"))</f>
        <v>Diego B.</v>
      </c>
      <c r="C49" s="15" t="str">
        <f aca="false">IF($A49="","",IFERROR(INDEX(Roster!$F$2:$F$301,MATCH($A49,Roster!$A$2:$A$301,0)),""))</f>
        <v>Chat</v>
      </c>
      <c r="D49" s="18" t="n">
        <f aca="false">IF($A49="","",IFERROR(INDEX(Roster!$J$2:$J$301,MATCH($A49,Roster!$A$2:$A$301,0)),""))</f>
        <v>45987</v>
      </c>
      <c r="E49" s="16" t="n">
        <v>46016</v>
      </c>
      <c r="F49" s="14" t="s">
        <v>414</v>
      </c>
      <c r="G49" s="14" t="s">
        <v>424</v>
      </c>
      <c r="H49" s="15" t="n">
        <f aca="false">IF(OR($D49="",$E49=""),"",$E49-$D49)</f>
        <v>29</v>
      </c>
      <c r="I49" s="15" t="str">
        <f aca="false">IF($H49="","",IF($H49&lt;=30,"1. First 30 days",IF($H49&lt;=90,"2. Days 31–90",IF($H49&lt;=180,"3. Days 91–180",IF($H49&lt;=365,"4. Days 181–365","5. Over a year")))))</f>
        <v>1. First 30 days</v>
      </c>
      <c r="J49" s="15" t="str">
        <f aca="false">IF($A49="","",IFERROR(INDEX(Roster!$D$2:$D$301,MATCH($A49,Roster!$A$2:$A$301,0)),""))</f>
        <v>2. Shadowing</v>
      </c>
      <c r="K49" s="15" t="str">
        <f aca="false">IF($A49="","",IFERROR(IF(INDEX(Roster!$M$2:$M$301,MATCH($A49,Roster!$A$2:$A$301,0))="","",INDEX(Roster!$M$2:$M$301,MATCH($A49,Roster!$A$2:$A$301,0))),""))</f>
        <v>Red</v>
      </c>
      <c r="L49" s="14" t="s">
        <v>416</v>
      </c>
      <c r="M49" s="14" t="s">
        <v>416</v>
      </c>
      <c r="N49" s="14" t="s">
        <v>416</v>
      </c>
      <c r="O49" s="15" t="str">
        <f aca="false">IF($A49="","",IF(COUNTIF($L49:$N49,"Yes")=3,"Done","Open"))</f>
        <v>Done</v>
      </c>
      <c r="P49" s="14"/>
    </row>
    <row r="50" customFormat="false" ht="15" hidden="false" customHeight="false" outlineLevel="0" collapsed="false">
      <c r="A50" s="14" t="s">
        <v>332</v>
      </c>
      <c r="B50" s="15" t="str">
        <f aca="false">IF($A50="","",IFERROR(INDEX(Roster!$B$2:$B$301,MATCH($A50,Roster!$A$2:$A$301,0)),"ID not on Roster"))</f>
        <v>Isabel E.</v>
      </c>
      <c r="C50" s="15" t="str">
        <f aca="false">IF($A50="","",IFERROR(INDEX(Roster!$F$2:$F$301,MATCH($A50,Roster!$A$2:$A$301,0)),""))</f>
        <v>Chat</v>
      </c>
      <c r="D50" s="18" t="n">
        <f aca="false">IF($A50="","",IFERROR(INDEX(Roster!$J$2:$J$301,MATCH($A50,Roster!$A$2:$A$301,0)),""))</f>
        <v>46006</v>
      </c>
      <c r="E50" s="16" t="n">
        <v>46057</v>
      </c>
      <c r="F50" s="14" t="s">
        <v>417</v>
      </c>
      <c r="G50" s="14" t="s">
        <v>418</v>
      </c>
      <c r="H50" s="15" t="n">
        <f aca="false">IF(OR($D50="",$E50=""),"",$E50-$D50)</f>
        <v>51</v>
      </c>
      <c r="I50" s="15" t="str">
        <f aca="false">IF($H50="","",IF($H50&lt;=30,"1. First 30 days",IF($H50&lt;=90,"2. Days 31–90",IF($H50&lt;=180,"3. Days 91–180",IF($H50&lt;=365,"4. Days 181–365","5. Over a year")))))</f>
        <v>2. Days 31–90</v>
      </c>
      <c r="J50" s="15" t="str">
        <f aca="false">IF($A50="","",IFERROR(INDEX(Roster!$D$2:$D$301,MATCH($A50,Roster!$A$2:$A$301,0)),""))</f>
        <v>3. Newcomer</v>
      </c>
      <c r="K50" s="15" t="str">
        <f aca="false">IF($A50="","",IFERROR(IF(INDEX(Roster!$M$2:$M$301,MATCH($A50,Roster!$A$2:$A$301,0))="","",INDEX(Roster!$M$2:$M$301,MATCH($A50,Roster!$A$2:$A$301,0))),""))</f>
        <v>Green</v>
      </c>
      <c r="L50" s="14" t="s">
        <v>416</v>
      </c>
      <c r="M50" s="14" t="s">
        <v>416</v>
      </c>
      <c r="N50" s="14" t="s">
        <v>416</v>
      </c>
      <c r="O50" s="15" t="str">
        <f aca="false">IF($A50="","",IF(COUNTIF($L50:$N50,"Yes")=3,"Done","Open"))</f>
        <v>Done</v>
      </c>
      <c r="P50" s="14"/>
    </row>
    <row r="51" customFormat="false" ht="15" hidden="false" customHeight="false" outlineLevel="0" collapsed="false">
      <c r="A51" s="14" t="s">
        <v>346</v>
      </c>
      <c r="B51" s="15" t="str">
        <f aca="false">IF($A51="","",IFERROR(INDEX(Roster!$B$2:$B$301,MATCH($A51,Roster!$A$2:$A$301,0)),"ID not on Roster"))</f>
        <v>Filipe W.</v>
      </c>
      <c r="C51" s="15" t="str">
        <f aca="false">IF($A51="","",IFERROR(INDEX(Roster!$F$2:$F$301,MATCH($A51,Roster!$A$2:$A$301,0)),""))</f>
        <v>Billing</v>
      </c>
      <c r="D51" s="18" t="n">
        <f aca="false">IF($A51="","",IFERROR(INDEX(Roster!$J$2:$J$301,MATCH($A51,Roster!$A$2:$A$301,0)),""))</f>
        <v>46070</v>
      </c>
      <c r="E51" s="16" t="n">
        <v>46161</v>
      </c>
      <c r="F51" s="14" t="s">
        <v>417</v>
      </c>
      <c r="G51" s="14" t="s">
        <v>422</v>
      </c>
      <c r="H51" s="15" t="n">
        <f aca="false">IF(OR($D51="",$E51=""),"",$E51-$D51)</f>
        <v>91</v>
      </c>
      <c r="I51" s="15" t="str">
        <f aca="false">IF($H51="","",IF($H51&lt;=30,"1. First 30 days",IF($H51&lt;=90,"2. Days 31–90",IF($H51&lt;=180,"3. Days 91–180",IF($H51&lt;=365,"4. Days 181–365","5. Over a year")))))</f>
        <v>3. Days 91–180</v>
      </c>
      <c r="J51" s="15" t="str">
        <f aca="false">IF($A51="","",IFERROR(INDEX(Roster!$D$2:$D$301,MATCH($A51,Roster!$A$2:$A$301,0)),""))</f>
        <v>5. Veteran</v>
      </c>
      <c r="K51" s="15" t="str">
        <f aca="false">IF($A51="","",IFERROR(IF(INDEX(Roster!$M$2:$M$301,MATCH($A51,Roster!$A$2:$A$301,0))="","",INDEX(Roster!$M$2:$M$301,MATCH($A51,Roster!$A$2:$A$301,0))),""))</f>
        <v>Red</v>
      </c>
      <c r="L51" s="14" t="s">
        <v>416</v>
      </c>
      <c r="M51" s="14" t="s">
        <v>416</v>
      </c>
      <c r="N51" s="14" t="s">
        <v>416</v>
      </c>
      <c r="O51" s="15" t="str">
        <f aca="false">IF($A51="","",IF(COUNTIF($L51:$N51,"Yes")=3,"Done","Open"))</f>
        <v>Done</v>
      </c>
      <c r="P51" s="14"/>
    </row>
    <row r="52" customFormat="false" ht="15" hidden="false" customHeight="false" outlineLevel="0" collapsed="false">
      <c r="A52" s="14" t="s">
        <v>115</v>
      </c>
      <c r="B52" s="15" t="str">
        <f aca="false">IF($A52="","",IFERROR(INDEX(Roster!$B$2:$B$301,MATCH($A52,Roster!$A$2:$A$301,0)),"ID not on Roster"))</f>
        <v>Femi I.</v>
      </c>
      <c r="C52" s="15" t="str">
        <f aca="false">IF($A52="","",IFERROR(INDEX(Roster!$F$2:$F$301,MATCH($A52,Roster!$A$2:$A$301,0)),""))</f>
        <v>Billing</v>
      </c>
      <c r="D52" s="18" t="n">
        <f aca="false">IF($A52="","",IFERROR(INDEX(Roster!$J$2:$J$301,MATCH($A52,Roster!$A$2:$A$301,0)),""))</f>
        <v>44781</v>
      </c>
      <c r="E52" s="16" t="n">
        <v>46167</v>
      </c>
      <c r="F52" s="14" t="s">
        <v>414</v>
      </c>
      <c r="G52" s="14" t="s">
        <v>424</v>
      </c>
      <c r="H52" s="15" t="n">
        <f aca="false">IF(OR($D52="",$E52=""),"",$E52-$D52)</f>
        <v>1386</v>
      </c>
      <c r="I52" s="15" t="str">
        <f aca="false">IF($H52="","",IF($H52&lt;=30,"1. First 30 days",IF($H52&lt;=90,"2. Days 31–90",IF($H52&lt;=180,"3. Days 91–180",IF($H52&lt;=365,"4. Days 181–365","5. Over a year")))))</f>
        <v>5. Over a year</v>
      </c>
      <c r="J52" s="15" t="str">
        <f aca="false">IF($A52="","",IFERROR(INDEX(Roster!$D$2:$D$301,MATCH($A52,Roster!$A$2:$A$301,0)),""))</f>
        <v>5. Veteran</v>
      </c>
      <c r="K52" s="15" t="str">
        <f aca="false">IF($A52="","",IFERROR(IF(INDEX(Roster!$M$2:$M$301,MATCH($A52,Roster!$A$2:$A$301,0))="","",INDEX(Roster!$M$2:$M$301,MATCH($A52,Roster!$A$2:$A$301,0))),""))</f>
        <v>Green</v>
      </c>
      <c r="L52" s="14" t="s">
        <v>416</v>
      </c>
      <c r="M52" s="14" t="s">
        <v>416</v>
      </c>
      <c r="N52" s="14" t="s">
        <v>416</v>
      </c>
      <c r="O52" s="15" t="str">
        <f aca="false">IF($A52="","",IF(COUNTIF($L52:$N52,"Yes")=3,"Done","Open"))</f>
        <v>Done</v>
      </c>
      <c r="P52" s="14"/>
    </row>
    <row r="53" customFormat="false" ht="15" hidden="false" customHeight="false" outlineLevel="0" collapsed="false">
      <c r="A53" s="14" t="s">
        <v>122</v>
      </c>
      <c r="B53" s="15" t="str">
        <f aca="false">IF($A53="","",IFERROR(INDEX(Roster!$B$2:$B$301,MATCH($A53,Roster!$A$2:$A$301,0)),"ID not on Roster"))</f>
        <v>Rania G.</v>
      </c>
      <c r="C53" s="15" t="str">
        <f aca="false">IF($A53="","",IFERROR(INDEX(Roster!$F$2:$F$301,MATCH($A53,Roster!$A$2:$A$301,0)),""))</f>
        <v>Chat</v>
      </c>
      <c r="D53" s="18" t="n">
        <f aca="false">IF($A53="","",IFERROR(INDEX(Roster!$J$2:$J$301,MATCH($A53,Roster!$A$2:$A$301,0)),""))</f>
        <v>44824</v>
      </c>
      <c r="E53" s="16" t="n">
        <v>46202</v>
      </c>
      <c r="F53" s="14" t="s">
        <v>414</v>
      </c>
      <c r="G53" s="14" t="s">
        <v>415</v>
      </c>
      <c r="H53" s="15" t="n">
        <f aca="false">IF(OR($D53="",$E53=""),"",$E53-$D53)</f>
        <v>1378</v>
      </c>
      <c r="I53" s="15" t="str">
        <f aca="false">IF($H53="","",IF($H53&lt;=30,"1. First 30 days",IF($H53&lt;=90,"2. Days 31–90",IF($H53&lt;=180,"3. Days 91–180",IF($H53&lt;=365,"4. Days 181–365","5. Over a year")))))</f>
        <v>5. Over a year</v>
      </c>
      <c r="J53" s="15" t="str">
        <f aca="false">IF($A53="","",IFERROR(INDEX(Roster!$D$2:$D$301,MATCH($A53,Roster!$A$2:$A$301,0)),""))</f>
        <v>5. Veteran</v>
      </c>
      <c r="K53" s="15" t="str">
        <f aca="false">IF($A53="","",IFERROR(IF(INDEX(Roster!$M$2:$M$301,MATCH($A53,Roster!$A$2:$A$301,0))="","",INDEX(Roster!$M$2:$M$301,MATCH($A53,Roster!$A$2:$A$301,0))),""))</f>
        <v>Green</v>
      </c>
      <c r="L53" s="14" t="s">
        <v>416</v>
      </c>
      <c r="M53" s="14" t="s">
        <v>416</v>
      </c>
      <c r="N53" s="14" t="s">
        <v>416</v>
      </c>
      <c r="O53" s="15" t="str">
        <f aca="false">IF($A53="","",IF(COUNTIF($L53:$N53,"Yes")=3,"Done","Open"))</f>
        <v>Done</v>
      </c>
      <c r="P53" s="14"/>
    </row>
    <row r="54" customFormat="false" ht="15" hidden="false" customHeight="false" outlineLevel="0" collapsed="false">
      <c r="A54" s="14" t="s">
        <v>338</v>
      </c>
      <c r="B54" s="15" t="str">
        <f aca="false">IF($A54="","",IFERROR(INDEX(Roster!$B$2:$B$301,MATCH($A54,Roster!$A$2:$A$301,0)),"ID not on Roster"))</f>
        <v>Bruno J.</v>
      </c>
      <c r="C54" s="15" t="str">
        <f aca="false">IF($A54="","",IFERROR(INDEX(Roster!$F$2:$F$301,MATCH($A54,Roster!$A$2:$A$301,0)),""))</f>
        <v>Phone</v>
      </c>
      <c r="D54" s="18" t="n">
        <f aca="false">IF($A54="","",IFERROR(INDEX(Roster!$J$2:$J$301,MATCH($A54,Roster!$A$2:$A$301,0)),""))</f>
        <v>46027</v>
      </c>
      <c r="E54" s="16" t="n">
        <v>46202</v>
      </c>
      <c r="F54" s="14" t="s">
        <v>417</v>
      </c>
      <c r="G54" s="14" t="s">
        <v>422</v>
      </c>
      <c r="H54" s="15" t="n">
        <f aca="false">IF(OR($D54="",$E54=""),"",$E54-$D54)</f>
        <v>175</v>
      </c>
      <c r="I54" s="15" t="str">
        <f aca="false">IF($H54="","",IF($H54&lt;=30,"1. First 30 days",IF($H54&lt;=90,"2. Days 31–90",IF($H54&lt;=180,"3. Days 91–180",IF($H54&lt;=365,"4. Days 181–365","5. Over a year")))))</f>
        <v>3. Days 91–180</v>
      </c>
      <c r="J54" s="15" t="str">
        <f aca="false">IF($A54="","",IFERROR(INDEX(Roster!$D$2:$D$301,MATCH($A54,Roster!$A$2:$A$301,0)),""))</f>
        <v>5. Veteran</v>
      </c>
      <c r="K54" s="15" t="str">
        <f aca="false">IF($A54="","",IFERROR(IF(INDEX(Roster!$M$2:$M$301,MATCH($A54,Roster!$A$2:$A$301,0))="","",INDEX(Roster!$M$2:$M$301,MATCH($A54,Roster!$A$2:$A$301,0))),""))</f>
        <v>Amber</v>
      </c>
      <c r="L54" s="14" t="s">
        <v>416</v>
      </c>
      <c r="M54" s="14" t="s">
        <v>416</v>
      </c>
      <c r="N54" s="14" t="s">
        <v>416</v>
      </c>
      <c r="O54" s="15" t="str">
        <f aca="false">IF($A54="","",IF(COUNTIF($L54:$N54,"Yes")=3,"Done","Open"))</f>
        <v>Done</v>
      </c>
      <c r="P54" s="14"/>
    </row>
    <row r="55" customFormat="false" ht="15" hidden="false" customHeight="false" outlineLevel="0" collapsed="false">
      <c r="A55" s="14" t="s">
        <v>340</v>
      </c>
      <c r="B55" s="15" t="str">
        <f aca="false">IF($A55="","",IFERROR(INDEX(Roster!$B$2:$B$301,MATCH($A55,Roster!$A$2:$A$301,0)),"ID not on Roster"))</f>
        <v>Vera T.</v>
      </c>
      <c r="C55" s="15" t="str">
        <f aca="false">IF($A55="","",IFERROR(INDEX(Roster!$F$2:$F$301,MATCH($A55,Roster!$A$2:$A$301,0)),""))</f>
        <v>Chat</v>
      </c>
      <c r="D55" s="18" t="n">
        <f aca="false">IF($A55="","",IFERROR(INDEX(Roster!$J$2:$J$301,MATCH($A55,Roster!$A$2:$A$301,0)),""))</f>
        <v>46031</v>
      </c>
      <c r="E55" s="16" t="n">
        <v>46216</v>
      </c>
      <c r="F55" s="14" t="s">
        <v>417</v>
      </c>
      <c r="G55" s="14" t="s">
        <v>420</v>
      </c>
      <c r="H55" s="15" t="n">
        <f aca="false">IF(OR($D55="",$E55=""),"",$E55-$D55)</f>
        <v>185</v>
      </c>
      <c r="I55" s="15" t="str">
        <f aca="false">IF($H55="","",IF($H55&lt;=30,"1. First 30 days",IF($H55&lt;=90,"2. Days 31–90",IF($H55&lt;=180,"3. Days 91–180",IF($H55&lt;=365,"4. Days 181–365","5. Over a year")))))</f>
        <v>4. Days 181–365</v>
      </c>
      <c r="J55" s="15" t="str">
        <f aca="false">IF($A55="","",IFERROR(INDEX(Roster!$D$2:$D$301,MATCH($A55,Roster!$A$2:$A$301,0)),""))</f>
        <v>5. Veteran</v>
      </c>
      <c r="K55" s="15" t="str">
        <f aca="false">IF($A55="","",IFERROR(IF(INDEX(Roster!$M$2:$M$301,MATCH($A55,Roster!$A$2:$A$301,0))="","",INDEX(Roster!$M$2:$M$301,MATCH($A55,Roster!$A$2:$A$301,0))),""))</f>
        <v>Green</v>
      </c>
      <c r="L55" s="14" t="s">
        <v>416</v>
      </c>
      <c r="M55" s="14" t="s">
        <v>416</v>
      </c>
      <c r="N55" s="14" t="s">
        <v>416</v>
      </c>
      <c r="O55" s="15" t="str">
        <f aca="false">IF($A55="","",IF(COUNTIF($L55:$N55,"Yes")=3,"Done","Open"))</f>
        <v>Done</v>
      </c>
      <c r="P55" s="14"/>
    </row>
    <row r="56" customFormat="false" ht="15" hidden="false" customHeight="false" outlineLevel="0" collapsed="false">
      <c r="A56" s="14" t="s">
        <v>330</v>
      </c>
      <c r="B56" s="15" t="str">
        <f aca="false">IF($A56="","",IFERROR(INDEX(Roster!$B$2:$B$301,MATCH($A56,Roster!$A$2:$A$301,0)),"ID not on Roster"))</f>
        <v>Gloria E.</v>
      </c>
      <c r="C56" s="15" t="str">
        <f aca="false">IF($A56="","",IFERROR(INDEX(Roster!$F$2:$F$301,MATCH($A56,Roster!$A$2:$A$301,0)),""))</f>
        <v>Chat</v>
      </c>
      <c r="D56" s="18" t="n">
        <f aca="false">IF($A56="","",IFERROR(INDEX(Roster!$J$2:$J$301,MATCH($A56,Roster!$A$2:$A$301,0)),""))</f>
        <v>46000</v>
      </c>
      <c r="E56" s="16" t="n">
        <v>46244</v>
      </c>
      <c r="F56" s="14" t="s">
        <v>414</v>
      </c>
      <c r="G56" s="14" t="s">
        <v>424</v>
      </c>
      <c r="H56" s="15" t="n">
        <f aca="false">IF(OR($D56="",$E56=""),"",$E56-$D56)</f>
        <v>244</v>
      </c>
      <c r="I56" s="15" t="str">
        <f aca="false">IF($H56="","",IF($H56&lt;=30,"1. First 30 days",IF($H56&lt;=90,"2. Days 31–90",IF($H56&lt;=180,"3. Days 91–180",IF($H56&lt;=365,"4. Days 181–365","5. Over a year")))))</f>
        <v>4. Days 181–365</v>
      </c>
      <c r="J56" s="15" t="str">
        <f aca="false">IF($A56="","",IFERROR(INDEX(Roster!$D$2:$D$301,MATCH($A56,Roster!$A$2:$A$301,0)),""))</f>
        <v>5. Veteran</v>
      </c>
      <c r="K56" s="15" t="str">
        <f aca="false">IF($A56="","",IFERROR(IF(INDEX(Roster!$M$2:$M$301,MATCH($A56,Roster!$A$2:$A$301,0))="","",INDEX(Roster!$M$2:$M$301,MATCH($A56,Roster!$A$2:$A$301,0))),""))</f>
        <v>Red</v>
      </c>
      <c r="L56" s="14" t="s">
        <v>416</v>
      </c>
      <c r="M56" s="14" t="s">
        <v>416</v>
      </c>
      <c r="N56" s="14" t="s">
        <v>416</v>
      </c>
      <c r="O56" s="15" t="str">
        <f aca="false">IF($A56="","",IF(COUNTIF($L56:$N56,"Yes")=3,"Done","Open"))</f>
        <v>Done</v>
      </c>
      <c r="P56" s="14"/>
    </row>
    <row r="57" customFormat="false" ht="15" hidden="false" customHeight="false" outlineLevel="0" collapsed="false">
      <c r="A57" s="14" t="s">
        <v>348</v>
      </c>
      <c r="B57" s="15" t="str">
        <f aca="false">IF($A57="","",IFERROR(INDEX(Roster!$B$2:$B$301,MATCH($A57,Roster!$A$2:$A$301,0)),"ID not on Roster"))</f>
        <v>Amara R.</v>
      </c>
      <c r="C57" s="15" t="str">
        <f aca="false">IF($A57="","",IFERROR(INDEX(Roster!$F$2:$F$301,MATCH($A57,Roster!$A$2:$A$301,0)),""))</f>
        <v>Chat</v>
      </c>
      <c r="D57" s="18" t="n">
        <f aca="false">IF($A57="","",IFERROR(INDEX(Roster!$J$2:$J$301,MATCH($A57,Roster!$A$2:$A$301,0)),""))</f>
        <v>46072</v>
      </c>
      <c r="E57" s="16" t="n">
        <v>46254</v>
      </c>
      <c r="F57" s="14" t="s">
        <v>414</v>
      </c>
      <c r="G57" s="14" t="s">
        <v>426</v>
      </c>
      <c r="H57" s="15" t="n">
        <f aca="false">IF(OR($D57="",$E57=""),"",$E57-$D57)</f>
        <v>182</v>
      </c>
      <c r="I57" s="15" t="str">
        <f aca="false">IF($H57="","",IF($H57&lt;=30,"1. First 30 days",IF($H57&lt;=90,"2. Days 31–90",IF($H57&lt;=180,"3. Days 91–180",IF($H57&lt;=365,"4. Days 181–365","5. Over a year")))))</f>
        <v>4. Days 181–365</v>
      </c>
      <c r="J57" s="15" t="str">
        <f aca="false">IF($A57="","",IFERROR(INDEX(Roster!$D$2:$D$301,MATCH($A57,Roster!$A$2:$A$301,0)),""))</f>
        <v>5. Veteran</v>
      </c>
      <c r="K57" s="15" t="str">
        <f aca="false">IF($A57="","",IFERROR(IF(INDEX(Roster!$M$2:$M$301,MATCH($A57,Roster!$A$2:$A$301,0))="","",INDEX(Roster!$M$2:$M$301,MATCH($A57,Roster!$A$2:$A$301,0))),""))</f>
        <v>Green</v>
      </c>
      <c r="L57" s="14" t="s">
        <v>416</v>
      </c>
      <c r="M57" s="14" t="s">
        <v>416</v>
      </c>
      <c r="N57" s="14" t="s">
        <v>416</v>
      </c>
      <c r="O57" s="15" t="str">
        <f aca="false">IF($A57="","",IF(COUNTIF($L57:$N57,"Yes")=3,"Done","Open"))</f>
        <v>Done</v>
      </c>
      <c r="P57" s="14"/>
    </row>
    <row r="58" customFormat="false" ht="15" hidden="false" customHeight="false" outlineLevel="0" collapsed="false">
      <c r="A58" s="14" t="s">
        <v>382</v>
      </c>
      <c r="B58" s="15" t="str">
        <f aca="false">IF($A58="","",IFERROR(INDEX(Roster!$B$2:$B$301,MATCH($A58,Roster!$A$2:$A$301,0)),"ID not on Roster"))</f>
        <v>Dalia K.</v>
      </c>
      <c r="C58" s="15" t="str">
        <f aca="false">IF($A58="","",IFERROR(INDEX(Roster!$F$2:$F$301,MATCH($A58,Roster!$A$2:$A$301,0)),""))</f>
        <v>Chat</v>
      </c>
      <c r="D58" s="18" t="n">
        <f aca="false">IF($A58="","",IFERROR(INDEX(Roster!$J$2:$J$301,MATCH($A58,Roster!$A$2:$A$301,0)),""))</f>
        <v>46227</v>
      </c>
      <c r="E58" s="16" t="n">
        <v>46272</v>
      </c>
      <c r="F58" s="14" t="s">
        <v>414</v>
      </c>
      <c r="G58" s="14" t="s">
        <v>415</v>
      </c>
      <c r="H58" s="15" t="n">
        <f aca="false">IF(OR($D58="",$E58=""),"",$E58-$D58)</f>
        <v>45</v>
      </c>
      <c r="I58" s="15" t="str">
        <f aca="false">IF($H58="","",IF($H58&lt;=30,"1. First 30 days",IF($H58&lt;=90,"2. Days 31–90",IF($H58&lt;=180,"3. Days 91–180",IF($H58&lt;=365,"4. Days 181–365","5. Over a year")))))</f>
        <v>2. Days 31–90</v>
      </c>
      <c r="J58" s="15" t="str">
        <f aca="false">IF($A58="","",IFERROR(INDEX(Roster!$D$2:$D$301,MATCH($A58,Roster!$A$2:$A$301,0)),""))</f>
        <v>3. Newcomer</v>
      </c>
      <c r="K58" s="15" t="str">
        <f aca="false">IF($A58="","",IFERROR(IF(INDEX(Roster!$M$2:$M$301,MATCH($A58,Roster!$A$2:$A$301,0))="","",INDEX(Roster!$M$2:$M$301,MATCH($A58,Roster!$A$2:$A$301,0))),""))</f>
        <v>Green</v>
      </c>
      <c r="L58" s="14" t="s">
        <v>416</v>
      </c>
      <c r="M58" s="14" t="s">
        <v>416</v>
      </c>
      <c r="N58" s="14" t="s">
        <v>416</v>
      </c>
      <c r="O58" s="15" t="str">
        <f aca="false">IF($A58="","",IF(COUNTIF($L58:$N58,"Yes")=3,"Done","Open"))</f>
        <v>Done</v>
      </c>
      <c r="P58" s="14"/>
    </row>
    <row r="59" customFormat="false" ht="15" hidden="false" customHeight="false" outlineLevel="0" collapsed="false">
      <c r="A59" s="14" t="s">
        <v>384</v>
      </c>
      <c r="B59" s="15" t="str">
        <f aca="false">IF($A59="","",IFERROR(INDEX(Roster!$B$2:$B$301,MATCH($A59,Roster!$A$2:$A$301,0)),"ID not on Roster"))</f>
        <v>Ines J.</v>
      </c>
      <c r="C59" s="15" t="str">
        <f aca="false">IF($A59="","",IFERROR(INDEX(Roster!$F$2:$F$301,MATCH($A59,Roster!$A$2:$A$301,0)),""))</f>
        <v>Phone</v>
      </c>
      <c r="D59" s="18" t="n">
        <f aca="false">IF($A59="","",IFERROR(INDEX(Roster!$J$2:$J$301,MATCH($A59,Roster!$A$2:$A$301,0)),""))</f>
        <v>46238</v>
      </c>
      <c r="E59" s="16" t="n">
        <v>46281</v>
      </c>
      <c r="F59" s="14" t="s">
        <v>414</v>
      </c>
      <c r="G59" s="14" t="s">
        <v>424</v>
      </c>
      <c r="H59" s="15" t="n">
        <f aca="false">IF(OR($D59="",$E59=""),"",$E59-$D59)</f>
        <v>43</v>
      </c>
      <c r="I59" s="15" t="str">
        <f aca="false">IF($H59="","",IF($H59&lt;=30,"1. First 30 days",IF($H59&lt;=90,"2. Days 31–90",IF($H59&lt;=180,"3. Days 91–180",IF($H59&lt;=365,"4. Days 181–365","5. Over a year")))))</f>
        <v>2. Days 31–90</v>
      </c>
      <c r="J59" s="15" t="str">
        <f aca="false">IF($A59="","",IFERROR(INDEX(Roster!$D$2:$D$301,MATCH($A59,Roster!$A$2:$A$301,0)),""))</f>
        <v>2. Shadowing</v>
      </c>
      <c r="K59" s="15" t="str">
        <f aca="false">IF($A59="","",IFERROR(IF(INDEX(Roster!$M$2:$M$301,MATCH($A59,Roster!$A$2:$A$301,0))="","",INDEX(Roster!$M$2:$M$301,MATCH($A59,Roster!$A$2:$A$301,0))),""))</f>
        <v>Red</v>
      </c>
      <c r="L59" s="14" t="s">
        <v>416</v>
      </c>
      <c r="M59" s="14" t="s">
        <v>416</v>
      </c>
      <c r="N59" s="14" t="s">
        <v>416</v>
      </c>
      <c r="O59" s="15" t="str">
        <f aca="false">IF($A59="","",IF(COUNTIF($L59:$N59,"Yes")=3,"Done","Open"))</f>
        <v>Done</v>
      </c>
      <c r="P59" s="14"/>
    </row>
    <row r="60" customFormat="false" ht="15" hidden="false" customHeight="false" outlineLevel="0" collapsed="false">
      <c r="A60" s="14" t="s">
        <v>350</v>
      </c>
      <c r="B60" s="15" t="str">
        <f aca="false">IF($A60="","",IFERROR(INDEX(Roster!$B$2:$B$301,MATCH($A60,Roster!$A$2:$A$301,0)),"ID not on Roster"))</f>
        <v>Kofi G.</v>
      </c>
      <c r="C60" s="15" t="str">
        <f aca="false">IF($A60="","",IFERROR(INDEX(Roster!$F$2:$F$301,MATCH($A60,Roster!$A$2:$A$301,0)),""))</f>
        <v>Tickets</v>
      </c>
      <c r="D60" s="18" t="n">
        <f aca="false">IF($A60="","",IFERROR(INDEX(Roster!$J$2:$J$301,MATCH($A60,Roster!$A$2:$A$301,0)),""))</f>
        <v>46083</v>
      </c>
      <c r="E60" s="16" t="n">
        <v>46304</v>
      </c>
      <c r="F60" s="14" t="s">
        <v>417</v>
      </c>
      <c r="G60" s="14" t="s">
        <v>423</v>
      </c>
      <c r="H60" s="15" t="n">
        <f aca="false">IF(OR($D60="",$E60=""),"",$E60-$D60)</f>
        <v>221</v>
      </c>
      <c r="I60" s="15" t="str">
        <f aca="false">IF($H60="","",IF($H60&lt;=30,"1. First 30 days",IF($H60&lt;=90,"2. Days 31–90",IF($H60&lt;=180,"3. Days 91–180",IF($H60&lt;=365,"4. Days 181–365","5. Over a year")))))</f>
        <v>4. Days 181–365</v>
      </c>
      <c r="J60" s="15" t="str">
        <f aca="false">IF($A60="","",IFERROR(INDEX(Roster!$D$2:$D$301,MATCH($A60,Roster!$A$2:$A$301,0)),""))</f>
        <v>5. Veteran</v>
      </c>
      <c r="K60" s="15" t="str">
        <f aca="false">IF($A60="","",IFERROR(IF(INDEX(Roster!$M$2:$M$301,MATCH($A60,Roster!$A$2:$A$301,0))="","",INDEX(Roster!$M$2:$M$301,MATCH($A60,Roster!$A$2:$A$301,0))),""))</f>
        <v>Green</v>
      </c>
      <c r="L60" s="14" t="s">
        <v>427</v>
      </c>
      <c r="M60" s="14" t="s">
        <v>427</v>
      </c>
      <c r="N60" s="14" t="s">
        <v>427</v>
      </c>
      <c r="O60" s="15" t="str">
        <f aca="false">IF($A60="","",IF(COUNTIF($L60:$N60,"Yes")=3,"Done","Open"))</f>
        <v>Open</v>
      </c>
      <c r="P60" s="14" t="s">
        <v>428</v>
      </c>
    </row>
    <row r="61" customFormat="false" ht="15" hidden="false" customHeight="false" outlineLevel="0" collapsed="false">
      <c r="A61" s="14"/>
      <c r="B61" s="15" t="str">
        <f aca="false">IF($A61="","",IFERROR(INDEX(Roster!$B$2:$B$301,MATCH($A61,Roster!$A$2:$A$301,0)),"ID not on Roster"))</f>
        <v/>
      </c>
      <c r="C61" s="15" t="str">
        <f aca="false">IF($A61="","",IFERROR(INDEX(Roster!$F$2:$F$301,MATCH($A61,Roster!$A$2:$A$301,0)),""))</f>
        <v/>
      </c>
      <c r="D61" s="18" t="str">
        <f aca="false">IF($A61="","",IFERROR(INDEX(Roster!$J$2:$J$301,MATCH($A61,Roster!$A$2:$A$301,0)),""))</f>
        <v/>
      </c>
      <c r="E61" s="16"/>
      <c r="F61" s="14"/>
      <c r="G61" s="14"/>
      <c r="H61" s="15" t="str">
        <f aca="false">IF(OR($D61="",$E61=""),"",$E61-$D61)</f>
        <v/>
      </c>
      <c r="I61" s="15" t="str">
        <f aca="false">IF($H61="","",IF($H61&lt;=30,"1. First 30 days",IF($H61&lt;=90,"2. Days 31–90",IF($H61&lt;=180,"3. Days 91–180",IF($H61&lt;=365,"4. Days 181–365","5. Over a year")))))</f>
        <v/>
      </c>
      <c r="J61" s="15" t="str">
        <f aca="false">IF($A61="","",IFERROR(INDEX(Roster!$D$2:$D$301,MATCH($A61,Roster!$A$2:$A$301,0)),""))</f>
        <v/>
      </c>
      <c r="K61" s="15" t="str">
        <f aca="false">IF($A61="","",IFERROR(IF(INDEX(Roster!$M$2:$M$301,MATCH($A61,Roster!$A$2:$A$301,0))="","",INDEX(Roster!$M$2:$M$301,MATCH($A61,Roster!$A$2:$A$301,0))),""))</f>
        <v/>
      </c>
      <c r="L61" s="14"/>
      <c r="M61" s="14"/>
      <c r="N61" s="14"/>
      <c r="O61" s="15" t="str">
        <f aca="false">IF($A61="","",IF(COUNTIF($L61:$N61,"Yes")=3,"Done","Open"))</f>
        <v/>
      </c>
      <c r="P61" s="14"/>
    </row>
    <row r="62" customFormat="false" ht="15" hidden="false" customHeight="false" outlineLevel="0" collapsed="false">
      <c r="A62" s="14"/>
      <c r="B62" s="15" t="str">
        <f aca="false">IF($A62="","",IFERROR(INDEX(Roster!$B$2:$B$301,MATCH($A62,Roster!$A$2:$A$301,0)),"ID not on Roster"))</f>
        <v/>
      </c>
      <c r="C62" s="15" t="str">
        <f aca="false">IF($A62="","",IFERROR(INDEX(Roster!$F$2:$F$301,MATCH($A62,Roster!$A$2:$A$301,0)),""))</f>
        <v/>
      </c>
      <c r="D62" s="18" t="str">
        <f aca="false">IF($A62="","",IFERROR(INDEX(Roster!$J$2:$J$301,MATCH($A62,Roster!$A$2:$A$301,0)),""))</f>
        <v/>
      </c>
      <c r="E62" s="16"/>
      <c r="F62" s="14"/>
      <c r="G62" s="14"/>
      <c r="H62" s="15" t="str">
        <f aca="false">IF(OR($D62="",$E62=""),"",$E62-$D62)</f>
        <v/>
      </c>
      <c r="I62" s="15" t="str">
        <f aca="false">IF($H62="","",IF($H62&lt;=30,"1. First 30 days",IF($H62&lt;=90,"2. Days 31–90",IF($H62&lt;=180,"3. Days 91–180",IF($H62&lt;=365,"4. Days 181–365","5. Over a year")))))</f>
        <v/>
      </c>
      <c r="J62" s="15" t="str">
        <f aca="false">IF($A62="","",IFERROR(INDEX(Roster!$D$2:$D$301,MATCH($A62,Roster!$A$2:$A$301,0)),""))</f>
        <v/>
      </c>
      <c r="K62" s="15" t="str">
        <f aca="false">IF($A62="","",IFERROR(IF(INDEX(Roster!$M$2:$M$301,MATCH($A62,Roster!$A$2:$A$301,0))="","",INDEX(Roster!$M$2:$M$301,MATCH($A62,Roster!$A$2:$A$301,0))),""))</f>
        <v/>
      </c>
      <c r="L62" s="14"/>
      <c r="M62" s="14"/>
      <c r="N62" s="14"/>
      <c r="O62" s="15" t="str">
        <f aca="false">IF($A62="","",IF(COUNTIF($L62:$N62,"Yes")=3,"Done","Open"))</f>
        <v/>
      </c>
      <c r="P62" s="14"/>
    </row>
    <row r="63" customFormat="false" ht="15" hidden="false" customHeight="false" outlineLevel="0" collapsed="false">
      <c r="A63" s="14"/>
      <c r="B63" s="15" t="str">
        <f aca="false">IF($A63="","",IFERROR(INDEX(Roster!$B$2:$B$301,MATCH($A63,Roster!$A$2:$A$301,0)),"ID not on Roster"))</f>
        <v/>
      </c>
      <c r="C63" s="15" t="str">
        <f aca="false">IF($A63="","",IFERROR(INDEX(Roster!$F$2:$F$301,MATCH($A63,Roster!$A$2:$A$301,0)),""))</f>
        <v/>
      </c>
      <c r="D63" s="18" t="str">
        <f aca="false">IF($A63="","",IFERROR(INDEX(Roster!$J$2:$J$301,MATCH($A63,Roster!$A$2:$A$301,0)),""))</f>
        <v/>
      </c>
      <c r="E63" s="16"/>
      <c r="F63" s="14"/>
      <c r="G63" s="14"/>
      <c r="H63" s="15" t="str">
        <f aca="false">IF(OR($D63="",$E63=""),"",$E63-$D63)</f>
        <v/>
      </c>
      <c r="I63" s="15" t="str">
        <f aca="false">IF($H63="","",IF($H63&lt;=30,"1. First 30 days",IF($H63&lt;=90,"2. Days 31–90",IF($H63&lt;=180,"3. Days 91–180",IF($H63&lt;=365,"4. Days 181–365","5. Over a year")))))</f>
        <v/>
      </c>
      <c r="J63" s="15" t="str">
        <f aca="false">IF($A63="","",IFERROR(INDEX(Roster!$D$2:$D$301,MATCH($A63,Roster!$A$2:$A$301,0)),""))</f>
        <v/>
      </c>
      <c r="K63" s="15" t="str">
        <f aca="false">IF($A63="","",IFERROR(IF(INDEX(Roster!$M$2:$M$301,MATCH($A63,Roster!$A$2:$A$301,0))="","",INDEX(Roster!$M$2:$M$301,MATCH($A63,Roster!$A$2:$A$301,0))),""))</f>
        <v/>
      </c>
      <c r="L63" s="14"/>
      <c r="M63" s="14"/>
      <c r="N63" s="14"/>
      <c r="O63" s="15" t="str">
        <f aca="false">IF($A63="","",IF(COUNTIF($L63:$N63,"Yes")=3,"Done","Open"))</f>
        <v/>
      </c>
      <c r="P63" s="14"/>
    </row>
    <row r="64" customFormat="false" ht="15" hidden="false" customHeight="false" outlineLevel="0" collapsed="false">
      <c r="A64" s="14"/>
      <c r="B64" s="15" t="str">
        <f aca="false">IF($A64="","",IFERROR(INDEX(Roster!$B$2:$B$301,MATCH($A64,Roster!$A$2:$A$301,0)),"ID not on Roster"))</f>
        <v/>
      </c>
      <c r="C64" s="15" t="str">
        <f aca="false">IF($A64="","",IFERROR(INDEX(Roster!$F$2:$F$301,MATCH($A64,Roster!$A$2:$A$301,0)),""))</f>
        <v/>
      </c>
      <c r="D64" s="18" t="str">
        <f aca="false">IF($A64="","",IFERROR(INDEX(Roster!$J$2:$J$301,MATCH($A64,Roster!$A$2:$A$301,0)),""))</f>
        <v/>
      </c>
      <c r="E64" s="16"/>
      <c r="F64" s="14"/>
      <c r="G64" s="14"/>
      <c r="H64" s="15" t="str">
        <f aca="false">IF(OR($D64="",$E64=""),"",$E64-$D64)</f>
        <v/>
      </c>
      <c r="I64" s="15" t="str">
        <f aca="false">IF($H64="","",IF($H64&lt;=30,"1. First 30 days",IF($H64&lt;=90,"2. Days 31–90",IF($H64&lt;=180,"3. Days 91–180",IF($H64&lt;=365,"4. Days 181–365","5. Over a year")))))</f>
        <v/>
      </c>
      <c r="J64" s="15" t="str">
        <f aca="false">IF($A64="","",IFERROR(INDEX(Roster!$D$2:$D$301,MATCH($A64,Roster!$A$2:$A$301,0)),""))</f>
        <v/>
      </c>
      <c r="K64" s="15" t="str">
        <f aca="false">IF($A64="","",IFERROR(IF(INDEX(Roster!$M$2:$M$301,MATCH($A64,Roster!$A$2:$A$301,0))="","",INDEX(Roster!$M$2:$M$301,MATCH($A64,Roster!$A$2:$A$301,0))),""))</f>
        <v/>
      </c>
      <c r="L64" s="14"/>
      <c r="M64" s="14"/>
      <c r="N64" s="14"/>
      <c r="O64" s="15" t="str">
        <f aca="false">IF($A64="","",IF(COUNTIF($L64:$N64,"Yes")=3,"Done","Open"))</f>
        <v/>
      </c>
      <c r="P64" s="14"/>
    </row>
    <row r="65" customFormat="false" ht="15" hidden="false" customHeight="false" outlineLevel="0" collapsed="false">
      <c r="A65" s="14"/>
      <c r="B65" s="15" t="str">
        <f aca="false">IF($A65="","",IFERROR(INDEX(Roster!$B$2:$B$301,MATCH($A65,Roster!$A$2:$A$301,0)),"ID not on Roster"))</f>
        <v/>
      </c>
      <c r="C65" s="15" t="str">
        <f aca="false">IF($A65="","",IFERROR(INDEX(Roster!$F$2:$F$301,MATCH($A65,Roster!$A$2:$A$301,0)),""))</f>
        <v/>
      </c>
      <c r="D65" s="18" t="str">
        <f aca="false">IF($A65="","",IFERROR(INDEX(Roster!$J$2:$J$301,MATCH($A65,Roster!$A$2:$A$301,0)),""))</f>
        <v/>
      </c>
      <c r="E65" s="16"/>
      <c r="F65" s="14"/>
      <c r="G65" s="14"/>
      <c r="H65" s="15" t="str">
        <f aca="false">IF(OR($D65="",$E65=""),"",$E65-$D65)</f>
        <v/>
      </c>
      <c r="I65" s="15" t="str">
        <f aca="false">IF($H65="","",IF($H65&lt;=30,"1. First 30 days",IF($H65&lt;=90,"2. Days 31–90",IF($H65&lt;=180,"3. Days 91–180",IF($H65&lt;=365,"4. Days 181–365","5. Over a year")))))</f>
        <v/>
      </c>
      <c r="J65" s="15" t="str">
        <f aca="false">IF($A65="","",IFERROR(INDEX(Roster!$D$2:$D$301,MATCH($A65,Roster!$A$2:$A$301,0)),""))</f>
        <v/>
      </c>
      <c r="K65" s="15" t="str">
        <f aca="false">IF($A65="","",IFERROR(IF(INDEX(Roster!$M$2:$M$301,MATCH($A65,Roster!$A$2:$A$301,0))="","",INDEX(Roster!$M$2:$M$301,MATCH($A65,Roster!$A$2:$A$301,0))),""))</f>
        <v/>
      </c>
      <c r="L65" s="14"/>
      <c r="M65" s="14"/>
      <c r="N65" s="14"/>
      <c r="O65" s="15" t="str">
        <f aca="false">IF($A65="","",IF(COUNTIF($L65:$N65,"Yes")=3,"Done","Open"))</f>
        <v/>
      </c>
      <c r="P65" s="14"/>
    </row>
    <row r="66" customFormat="false" ht="15" hidden="false" customHeight="false" outlineLevel="0" collapsed="false">
      <c r="A66" s="14"/>
      <c r="B66" s="15" t="str">
        <f aca="false">IF($A66="","",IFERROR(INDEX(Roster!$B$2:$B$301,MATCH($A66,Roster!$A$2:$A$301,0)),"ID not on Roster"))</f>
        <v/>
      </c>
      <c r="C66" s="15" t="str">
        <f aca="false">IF($A66="","",IFERROR(INDEX(Roster!$F$2:$F$301,MATCH($A66,Roster!$A$2:$A$301,0)),""))</f>
        <v/>
      </c>
      <c r="D66" s="18" t="str">
        <f aca="false">IF($A66="","",IFERROR(INDEX(Roster!$J$2:$J$301,MATCH($A66,Roster!$A$2:$A$301,0)),""))</f>
        <v/>
      </c>
      <c r="E66" s="16"/>
      <c r="F66" s="14"/>
      <c r="G66" s="14"/>
      <c r="H66" s="15" t="str">
        <f aca="false">IF(OR($D66="",$E66=""),"",$E66-$D66)</f>
        <v/>
      </c>
      <c r="I66" s="15" t="str">
        <f aca="false">IF($H66="","",IF($H66&lt;=30,"1. First 30 days",IF($H66&lt;=90,"2. Days 31–90",IF($H66&lt;=180,"3. Days 91–180",IF($H66&lt;=365,"4. Days 181–365","5. Over a year")))))</f>
        <v/>
      </c>
      <c r="J66" s="15" t="str">
        <f aca="false">IF($A66="","",IFERROR(INDEX(Roster!$D$2:$D$301,MATCH($A66,Roster!$A$2:$A$301,0)),""))</f>
        <v/>
      </c>
      <c r="K66" s="15" t="str">
        <f aca="false">IF($A66="","",IFERROR(IF(INDEX(Roster!$M$2:$M$301,MATCH($A66,Roster!$A$2:$A$301,0))="","",INDEX(Roster!$M$2:$M$301,MATCH($A66,Roster!$A$2:$A$301,0))),""))</f>
        <v/>
      </c>
      <c r="L66" s="14"/>
      <c r="M66" s="14"/>
      <c r="N66" s="14"/>
      <c r="O66" s="15" t="str">
        <f aca="false">IF($A66="","",IF(COUNTIF($L66:$N66,"Yes")=3,"Done","Open"))</f>
        <v/>
      </c>
      <c r="P66" s="14"/>
    </row>
    <row r="67" customFormat="false" ht="15" hidden="false" customHeight="false" outlineLevel="0" collapsed="false">
      <c r="A67" s="14"/>
      <c r="B67" s="15" t="str">
        <f aca="false">IF($A67="","",IFERROR(INDEX(Roster!$B$2:$B$301,MATCH($A67,Roster!$A$2:$A$301,0)),"ID not on Roster"))</f>
        <v/>
      </c>
      <c r="C67" s="15" t="str">
        <f aca="false">IF($A67="","",IFERROR(INDEX(Roster!$F$2:$F$301,MATCH($A67,Roster!$A$2:$A$301,0)),""))</f>
        <v/>
      </c>
      <c r="D67" s="18" t="str">
        <f aca="false">IF($A67="","",IFERROR(INDEX(Roster!$J$2:$J$301,MATCH($A67,Roster!$A$2:$A$301,0)),""))</f>
        <v/>
      </c>
      <c r="E67" s="16"/>
      <c r="F67" s="14"/>
      <c r="G67" s="14"/>
      <c r="H67" s="15" t="str">
        <f aca="false">IF(OR($D67="",$E67=""),"",$E67-$D67)</f>
        <v/>
      </c>
      <c r="I67" s="15" t="str">
        <f aca="false">IF($H67="","",IF($H67&lt;=30,"1. First 30 days",IF($H67&lt;=90,"2. Days 31–90",IF($H67&lt;=180,"3. Days 91–180",IF($H67&lt;=365,"4. Days 181–365","5. Over a year")))))</f>
        <v/>
      </c>
      <c r="J67" s="15" t="str">
        <f aca="false">IF($A67="","",IFERROR(INDEX(Roster!$D$2:$D$301,MATCH($A67,Roster!$A$2:$A$301,0)),""))</f>
        <v/>
      </c>
      <c r="K67" s="15" t="str">
        <f aca="false">IF($A67="","",IFERROR(IF(INDEX(Roster!$M$2:$M$301,MATCH($A67,Roster!$A$2:$A$301,0))="","",INDEX(Roster!$M$2:$M$301,MATCH($A67,Roster!$A$2:$A$301,0))),""))</f>
        <v/>
      </c>
      <c r="L67" s="14"/>
      <c r="M67" s="14"/>
      <c r="N67" s="14"/>
      <c r="O67" s="15" t="str">
        <f aca="false">IF($A67="","",IF(COUNTIF($L67:$N67,"Yes")=3,"Done","Open"))</f>
        <v/>
      </c>
      <c r="P67" s="14"/>
    </row>
    <row r="68" customFormat="false" ht="15" hidden="false" customHeight="false" outlineLevel="0" collapsed="false">
      <c r="A68" s="14"/>
      <c r="B68" s="15" t="str">
        <f aca="false">IF($A68="","",IFERROR(INDEX(Roster!$B$2:$B$301,MATCH($A68,Roster!$A$2:$A$301,0)),"ID not on Roster"))</f>
        <v/>
      </c>
      <c r="C68" s="15" t="str">
        <f aca="false">IF($A68="","",IFERROR(INDEX(Roster!$F$2:$F$301,MATCH($A68,Roster!$A$2:$A$301,0)),""))</f>
        <v/>
      </c>
      <c r="D68" s="18" t="str">
        <f aca="false">IF($A68="","",IFERROR(INDEX(Roster!$J$2:$J$301,MATCH($A68,Roster!$A$2:$A$301,0)),""))</f>
        <v/>
      </c>
      <c r="E68" s="16"/>
      <c r="F68" s="14"/>
      <c r="G68" s="14"/>
      <c r="H68" s="15" t="str">
        <f aca="false">IF(OR($D68="",$E68=""),"",$E68-$D68)</f>
        <v/>
      </c>
      <c r="I68" s="15" t="str">
        <f aca="false">IF($H68="","",IF($H68&lt;=30,"1. First 30 days",IF($H68&lt;=90,"2. Days 31–90",IF($H68&lt;=180,"3. Days 91–180",IF($H68&lt;=365,"4. Days 181–365","5. Over a year")))))</f>
        <v/>
      </c>
      <c r="J68" s="15" t="str">
        <f aca="false">IF($A68="","",IFERROR(INDEX(Roster!$D$2:$D$301,MATCH($A68,Roster!$A$2:$A$301,0)),""))</f>
        <v/>
      </c>
      <c r="K68" s="15" t="str">
        <f aca="false">IF($A68="","",IFERROR(IF(INDEX(Roster!$M$2:$M$301,MATCH($A68,Roster!$A$2:$A$301,0))="","",INDEX(Roster!$M$2:$M$301,MATCH($A68,Roster!$A$2:$A$301,0))),""))</f>
        <v/>
      </c>
      <c r="L68" s="14"/>
      <c r="M68" s="14"/>
      <c r="N68" s="14"/>
      <c r="O68" s="15" t="str">
        <f aca="false">IF($A68="","",IF(COUNTIF($L68:$N68,"Yes")=3,"Done","Open"))</f>
        <v/>
      </c>
      <c r="P68" s="14"/>
    </row>
    <row r="69" customFormat="false" ht="15" hidden="false" customHeight="false" outlineLevel="0" collapsed="false">
      <c r="A69" s="14"/>
      <c r="B69" s="15" t="str">
        <f aca="false">IF($A69="","",IFERROR(INDEX(Roster!$B$2:$B$301,MATCH($A69,Roster!$A$2:$A$301,0)),"ID not on Roster"))</f>
        <v/>
      </c>
      <c r="C69" s="15" t="str">
        <f aca="false">IF($A69="","",IFERROR(INDEX(Roster!$F$2:$F$301,MATCH($A69,Roster!$A$2:$A$301,0)),""))</f>
        <v/>
      </c>
      <c r="D69" s="18" t="str">
        <f aca="false">IF($A69="","",IFERROR(INDEX(Roster!$J$2:$J$301,MATCH($A69,Roster!$A$2:$A$301,0)),""))</f>
        <v/>
      </c>
      <c r="E69" s="16"/>
      <c r="F69" s="14"/>
      <c r="G69" s="14"/>
      <c r="H69" s="15" t="str">
        <f aca="false">IF(OR($D69="",$E69=""),"",$E69-$D69)</f>
        <v/>
      </c>
      <c r="I69" s="15" t="str">
        <f aca="false">IF($H69="","",IF($H69&lt;=30,"1. First 30 days",IF($H69&lt;=90,"2. Days 31–90",IF($H69&lt;=180,"3. Days 91–180",IF($H69&lt;=365,"4. Days 181–365","5. Over a year")))))</f>
        <v/>
      </c>
      <c r="J69" s="15" t="str">
        <f aca="false">IF($A69="","",IFERROR(INDEX(Roster!$D$2:$D$301,MATCH($A69,Roster!$A$2:$A$301,0)),""))</f>
        <v/>
      </c>
      <c r="K69" s="15" t="str">
        <f aca="false">IF($A69="","",IFERROR(IF(INDEX(Roster!$M$2:$M$301,MATCH($A69,Roster!$A$2:$A$301,0))="","",INDEX(Roster!$M$2:$M$301,MATCH($A69,Roster!$A$2:$A$301,0))),""))</f>
        <v/>
      </c>
      <c r="L69" s="14"/>
      <c r="M69" s="14"/>
      <c r="N69" s="14"/>
      <c r="O69" s="15" t="str">
        <f aca="false">IF($A69="","",IF(COUNTIF($L69:$N69,"Yes")=3,"Done","Open"))</f>
        <v/>
      </c>
      <c r="P69" s="14"/>
    </row>
    <row r="70" customFormat="false" ht="15" hidden="false" customHeight="false" outlineLevel="0" collapsed="false">
      <c r="A70" s="14"/>
      <c r="B70" s="15" t="str">
        <f aca="false">IF($A70="","",IFERROR(INDEX(Roster!$B$2:$B$301,MATCH($A70,Roster!$A$2:$A$301,0)),"ID not on Roster"))</f>
        <v/>
      </c>
      <c r="C70" s="15" t="str">
        <f aca="false">IF($A70="","",IFERROR(INDEX(Roster!$F$2:$F$301,MATCH($A70,Roster!$A$2:$A$301,0)),""))</f>
        <v/>
      </c>
      <c r="D70" s="18" t="str">
        <f aca="false">IF($A70="","",IFERROR(INDEX(Roster!$J$2:$J$301,MATCH($A70,Roster!$A$2:$A$301,0)),""))</f>
        <v/>
      </c>
      <c r="E70" s="16"/>
      <c r="F70" s="14"/>
      <c r="G70" s="14"/>
      <c r="H70" s="15" t="str">
        <f aca="false">IF(OR($D70="",$E70=""),"",$E70-$D70)</f>
        <v/>
      </c>
      <c r="I70" s="15" t="str">
        <f aca="false">IF($H70="","",IF($H70&lt;=30,"1. First 30 days",IF($H70&lt;=90,"2. Days 31–90",IF($H70&lt;=180,"3. Days 91–180",IF($H70&lt;=365,"4. Days 181–365","5. Over a year")))))</f>
        <v/>
      </c>
      <c r="J70" s="15" t="str">
        <f aca="false">IF($A70="","",IFERROR(INDEX(Roster!$D$2:$D$301,MATCH($A70,Roster!$A$2:$A$301,0)),""))</f>
        <v/>
      </c>
      <c r="K70" s="15" t="str">
        <f aca="false">IF($A70="","",IFERROR(IF(INDEX(Roster!$M$2:$M$301,MATCH($A70,Roster!$A$2:$A$301,0))="","",INDEX(Roster!$M$2:$M$301,MATCH($A70,Roster!$A$2:$A$301,0))),""))</f>
        <v/>
      </c>
      <c r="L70" s="14"/>
      <c r="M70" s="14"/>
      <c r="N70" s="14"/>
      <c r="O70" s="15" t="str">
        <f aca="false">IF($A70="","",IF(COUNTIF($L70:$N70,"Yes")=3,"Done","Open"))</f>
        <v/>
      </c>
      <c r="P70" s="14"/>
    </row>
    <row r="71" customFormat="false" ht="15" hidden="false" customHeight="false" outlineLevel="0" collapsed="false">
      <c r="A71" s="14"/>
      <c r="B71" s="15" t="str">
        <f aca="false">IF($A71="","",IFERROR(INDEX(Roster!$B$2:$B$301,MATCH($A71,Roster!$A$2:$A$301,0)),"ID not on Roster"))</f>
        <v/>
      </c>
      <c r="C71" s="15" t="str">
        <f aca="false">IF($A71="","",IFERROR(INDEX(Roster!$F$2:$F$301,MATCH($A71,Roster!$A$2:$A$301,0)),""))</f>
        <v/>
      </c>
      <c r="D71" s="18" t="str">
        <f aca="false">IF($A71="","",IFERROR(INDEX(Roster!$J$2:$J$301,MATCH($A71,Roster!$A$2:$A$301,0)),""))</f>
        <v/>
      </c>
      <c r="E71" s="16"/>
      <c r="F71" s="14"/>
      <c r="G71" s="14"/>
      <c r="H71" s="15" t="str">
        <f aca="false">IF(OR($D71="",$E71=""),"",$E71-$D71)</f>
        <v/>
      </c>
      <c r="I71" s="15" t="str">
        <f aca="false">IF($H71="","",IF($H71&lt;=30,"1. First 30 days",IF($H71&lt;=90,"2. Days 31–90",IF($H71&lt;=180,"3. Days 91–180",IF($H71&lt;=365,"4. Days 181–365","5. Over a year")))))</f>
        <v/>
      </c>
      <c r="J71" s="15" t="str">
        <f aca="false">IF($A71="","",IFERROR(INDEX(Roster!$D$2:$D$301,MATCH($A71,Roster!$A$2:$A$301,0)),""))</f>
        <v/>
      </c>
      <c r="K71" s="15" t="str">
        <f aca="false">IF($A71="","",IFERROR(IF(INDEX(Roster!$M$2:$M$301,MATCH($A71,Roster!$A$2:$A$301,0))="","",INDEX(Roster!$M$2:$M$301,MATCH($A71,Roster!$A$2:$A$301,0))),""))</f>
        <v/>
      </c>
      <c r="L71" s="14"/>
      <c r="M71" s="14"/>
      <c r="N71" s="14"/>
      <c r="O71" s="15" t="str">
        <f aca="false">IF($A71="","",IF(COUNTIF($L71:$N71,"Yes")=3,"Done","Open"))</f>
        <v/>
      </c>
      <c r="P71" s="14"/>
    </row>
    <row r="72" customFormat="false" ht="15" hidden="false" customHeight="false" outlineLevel="0" collapsed="false">
      <c r="A72" s="14"/>
      <c r="B72" s="15" t="str">
        <f aca="false">IF($A72="","",IFERROR(INDEX(Roster!$B$2:$B$301,MATCH($A72,Roster!$A$2:$A$301,0)),"ID not on Roster"))</f>
        <v/>
      </c>
      <c r="C72" s="15" t="str">
        <f aca="false">IF($A72="","",IFERROR(INDEX(Roster!$F$2:$F$301,MATCH($A72,Roster!$A$2:$A$301,0)),""))</f>
        <v/>
      </c>
      <c r="D72" s="18" t="str">
        <f aca="false">IF($A72="","",IFERROR(INDEX(Roster!$J$2:$J$301,MATCH($A72,Roster!$A$2:$A$301,0)),""))</f>
        <v/>
      </c>
      <c r="E72" s="16"/>
      <c r="F72" s="14"/>
      <c r="G72" s="14"/>
      <c r="H72" s="15" t="str">
        <f aca="false">IF(OR($D72="",$E72=""),"",$E72-$D72)</f>
        <v/>
      </c>
      <c r="I72" s="15" t="str">
        <f aca="false">IF($H72="","",IF($H72&lt;=30,"1. First 30 days",IF($H72&lt;=90,"2. Days 31–90",IF($H72&lt;=180,"3. Days 91–180",IF($H72&lt;=365,"4. Days 181–365","5. Over a year")))))</f>
        <v/>
      </c>
      <c r="J72" s="15" t="str">
        <f aca="false">IF($A72="","",IFERROR(INDEX(Roster!$D$2:$D$301,MATCH($A72,Roster!$A$2:$A$301,0)),""))</f>
        <v/>
      </c>
      <c r="K72" s="15" t="str">
        <f aca="false">IF($A72="","",IFERROR(IF(INDEX(Roster!$M$2:$M$301,MATCH($A72,Roster!$A$2:$A$301,0))="","",INDEX(Roster!$M$2:$M$301,MATCH($A72,Roster!$A$2:$A$301,0))),""))</f>
        <v/>
      </c>
      <c r="L72" s="14"/>
      <c r="M72" s="14"/>
      <c r="N72" s="14"/>
      <c r="O72" s="15" t="str">
        <f aca="false">IF($A72="","",IF(COUNTIF($L72:$N72,"Yes")=3,"Done","Open"))</f>
        <v/>
      </c>
      <c r="P72" s="14"/>
    </row>
    <row r="73" customFormat="false" ht="15" hidden="false" customHeight="false" outlineLevel="0" collapsed="false">
      <c r="A73" s="14"/>
      <c r="B73" s="15" t="str">
        <f aca="false">IF($A73="","",IFERROR(INDEX(Roster!$B$2:$B$301,MATCH($A73,Roster!$A$2:$A$301,0)),"ID not on Roster"))</f>
        <v/>
      </c>
      <c r="C73" s="15" t="str">
        <f aca="false">IF($A73="","",IFERROR(INDEX(Roster!$F$2:$F$301,MATCH($A73,Roster!$A$2:$A$301,0)),""))</f>
        <v/>
      </c>
      <c r="D73" s="18" t="str">
        <f aca="false">IF($A73="","",IFERROR(INDEX(Roster!$J$2:$J$301,MATCH($A73,Roster!$A$2:$A$301,0)),""))</f>
        <v/>
      </c>
      <c r="E73" s="16"/>
      <c r="F73" s="14"/>
      <c r="G73" s="14"/>
      <c r="H73" s="15" t="str">
        <f aca="false">IF(OR($D73="",$E73=""),"",$E73-$D73)</f>
        <v/>
      </c>
      <c r="I73" s="15" t="str">
        <f aca="false">IF($H73="","",IF($H73&lt;=30,"1. First 30 days",IF($H73&lt;=90,"2. Days 31–90",IF($H73&lt;=180,"3. Days 91–180",IF($H73&lt;=365,"4. Days 181–365","5. Over a year")))))</f>
        <v/>
      </c>
      <c r="J73" s="15" t="str">
        <f aca="false">IF($A73="","",IFERROR(INDEX(Roster!$D$2:$D$301,MATCH($A73,Roster!$A$2:$A$301,0)),""))</f>
        <v/>
      </c>
      <c r="K73" s="15" t="str">
        <f aca="false">IF($A73="","",IFERROR(IF(INDEX(Roster!$M$2:$M$301,MATCH($A73,Roster!$A$2:$A$301,0))="","",INDEX(Roster!$M$2:$M$301,MATCH($A73,Roster!$A$2:$A$301,0))),""))</f>
        <v/>
      </c>
      <c r="L73" s="14"/>
      <c r="M73" s="14"/>
      <c r="N73" s="14"/>
      <c r="O73" s="15" t="str">
        <f aca="false">IF($A73="","",IF(COUNTIF($L73:$N73,"Yes")=3,"Done","Open"))</f>
        <v/>
      </c>
      <c r="P73" s="14"/>
    </row>
    <row r="74" customFormat="false" ht="15" hidden="false" customHeight="false" outlineLevel="0" collapsed="false">
      <c r="A74" s="14"/>
      <c r="B74" s="15" t="str">
        <f aca="false">IF($A74="","",IFERROR(INDEX(Roster!$B$2:$B$301,MATCH($A74,Roster!$A$2:$A$301,0)),"ID not on Roster"))</f>
        <v/>
      </c>
      <c r="C74" s="15" t="str">
        <f aca="false">IF($A74="","",IFERROR(INDEX(Roster!$F$2:$F$301,MATCH($A74,Roster!$A$2:$A$301,0)),""))</f>
        <v/>
      </c>
      <c r="D74" s="18" t="str">
        <f aca="false">IF($A74="","",IFERROR(INDEX(Roster!$J$2:$J$301,MATCH($A74,Roster!$A$2:$A$301,0)),""))</f>
        <v/>
      </c>
      <c r="E74" s="16"/>
      <c r="F74" s="14"/>
      <c r="G74" s="14"/>
      <c r="H74" s="15" t="str">
        <f aca="false">IF(OR($D74="",$E74=""),"",$E74-$D74)</f>
        <v/>
      </c>
      <c r="I74" s="15" t="str">
        <f aca="false">IF($H74="","",IF($H74&lt;=30,"1. First 30 days",IF($H74&lt;=90,"2. Days 31–90",IF($H74&lt;=180,"3. Days 91–180",IF($H74&lt;=365,"4. Days 181–365","5. Over a year")))))</f>
        <v/>
      </c>
      <c r="J74" s="15" t="str">
        <f aca="false">IF($A74="","",IFERROR(INDEX(Roster!$D$2:$D$301,MATCH($A74,Roster!$A$2:$A$301,0)),""))</f>
        <v/>
      </c>
      <c r="K74" s="15" t="str">
        <f aca="false">IF($A74="","",IFERROR(IF(INDEX(Roster!$M$2:$M$301,MATCH($A74,Roster!$A$2:$A$301,0))="","",INDEX(Roster!$M$2:$M$301,MATCH($A74,Roster!$A$2:$A$301,0))),""))</f>
        <v/>
      </c>
      <c r="L74" s="14"/>
      <c r="M74" s="14"/>
      <c r="N74" s="14"/>
      <c r="O74" s="15" t="str">
        <f aca="false">IF($A74="","",IF(COUNTIF($L74:$N74,"Yes")=3,"Done","Open"))</f>
        <v/>
      </c>
      <c r="P74" s="14"/>
    </row>
    <row r="75" customFormat="false" ht="15" hidden="false" customHeight="false" outlineLevel="0" collapsed="false">
      <c r="A75" s="14"/>
      <c r="B75" s="15" t="str">
        <f aca="false">IF($A75="","",IFERROR(INDEX(Roster!$B$2:$B$301,MATCH($A75,Roster!$A$2:$A$301,0)),"ID not on Roster"))</f>
        <v/>
      </c>
      <c r="C75" s="15" t="str">
        <f aca="false">IF($A75="","",IFERROR(INDEX(Roster!$F$2:$F$301,MATCH($A75,Roster!$A$2:$A$301,0)),""))</f>
        <v/>
      </c>
      <c r="D75" s="18" t="str">
        <f aca="false">IF($A75="","",IFERROR(INDEX(Roster!$J$2:$J$301,MATCH($A75,Roster!$A$2:$A$301,0)),""))</f>
        <v/>
      </c>
      <c r="E75" s="16"/>
      <c r="F75" s="14"/>
      <c r="G75" s="14"/>
      <c r="H75" s="15" t="str">
        <f aca="false">IF(OR($D75="",$E75=""),"",$E75-$D75)</f>
        <v/>
      </c>
      <c r="I75" s="15" t="str">
        <f aca="false">IF($H75="","",IF($H75&lt;=30,"1. First 30 days",IF($H75&lt;=90,"2. Days 31–90",IF($H75&lt;=180,"3. Days 91–180",IF($H75&lt;=365,"4. Days 181–365","5. Over a year")))))</f>
        <v/>
      </c>
      <c r="J75" s="15" t="str">
        <f aca="false">IF($A75="","",IFERROR(INDEX(Roster!$D$2:$D$301,MATCH($A75,Roster!$A$2:$A$301,0)),""))</f>
        <v/>
      </c>
      <c r="K75" s="15" t="str">
        <f aca="false">IF($A75="","",IFERROR(IF(INDEX(Roster!$M$2:$M$301,MATCH($A75,Roster!$A$2:$A$301,0))="","",INDEX(Roster!$M$2:$M$301,MATCH($A75,Roster!$A$2:$A$301,0))),""))</f>
        <v/>
      </c>
      <c r="L75" s="14"/>
      <c r="M75" s="14"/>
      <c r="N75" s="14"/>
      <c r="O75" s="15" t="str">
        <f aca="false">IF($A75="","",IF(COUNTIF($L75:$N75,"Yes")=3,"Done","Open"))</f>
        <v/>
      </c>
      <c r="P75" s="14"/>
    </row>
    <row r="76" customFormat="false" ht="15" hidden="false" customHeight="false" outlineLevel="0" collapsed="false">
      <c r="A76" s="14"/>
      <c r="B76" s="15" t="str">
        <f aca="false">IF($A76="","",IFERROR(INDEX(Roster!$B$2:$B$301,MATCH($A76,Roster!$A$2:$A$301,0)),"ID not on Roster"))</f>
        <v/>
      </c>
      <c r="C76" s="15" t="str">
        <f aca="false">IF($A76="","",IFERROR(INDEX(Roster!$F$2:$F$301,MATCH($A76,Roster!$A$2:$A$301,0)),""))</f>
        <v/>
      </c>
      <c r="D76" s="18" t="str">
        <f aca="false">IF($A76="","",IFERROR(INDEX(Roster!$J$2:$J$301,MATCH($A76,Roster!$A$2:$A$301,0)),""))</f>
        <v/>
      </c>
      <c r="E76" s="16"/>
      <c r="F76" s="14"/>
      <c r="G76" s="14"/>
      <c r="H76" s="15" t="str">
        <f aca="false">IF(OR($D76="",$E76=""),"",$E76-$D76)</f>
        <v/>
      </c>
      <c r="I76" s="15" t="str">
        <f aca="false">IF($H76="","",IF($H76&lt;=30,"1. First 30 days",IF($H76&lt;=90,"2. Days 31–90",IF($H76&lt;=180,"3. Days 91–180",IF($H76&lt;=365,"4. Days 181–365","5. Over a year")))))</f>
        <v/>
      </c>
      <c r="J76" s="15" t="str">
        <f aca="false">IF($A76="","",IFERROR(INDEX(Roster!$D$2:$D$301,MATCH($A76,Roster!$A$2:$A$301,0)),""))</f>
        <v/>
      </c>
      <c r="K76" s="15" t="str">
        <f aca="false">IF($A76="","",IFERROR(IF(INDEX(Roster!$M$2:$M$301,MATCH($A76,Roster!$A$2:$A$301,0))="","",INDEX(Roster!$M$2:$M$301,MATCH($A76,Roster!$A$2:$A$301,0))),""))</f>
        <v/>
      </c>
      <c r="L76" s="14"/>
      <c r="M76" s="14"/>
      <c r="N76" s="14"/>
      <c r="O76" s="15" t="str">
        <f aca="false">IF($A76="","",IF(COUNTIF($L76:$N76,"Yes")=3,"Done","Open"))</f>
        <v/>
      </c>
      <c r="P76" s="14"/>
    </row>
    <row r="77" customFormat="false" ht="15" hidden="false" customHeight="false" outlineLevel="0" collapsed="false">
      <c r="A77" s="14"/>
      <c r="B77" s="15" t="str">
        <f aca="false">IF($A77="","",IFERROR(INDEX(Roster!$B$2:$B$301,MATCH($A77,Roster!$A$2:$A$301,0)),"ID not on Roster"))</f>
        <v/>
      </c>
      <c r="C77" s="15" t="str">
        <f aca="false">IF($A77="","",IFERROR(INDEX(Roster!$F$2:$F$301,MATCH($A77,Roster!$A$2:$A$301,0)),""))</f>
        <v/>
      </c>
      <c r="D77" s="18" t="str">
        <f aca="false">IF($A77="","",IFERROR(INDEX(Roster!$J$2:$J$301,MATCH($A77,Roster!$A$2:$A$301,0)),""))</f>
        <v/>
      </c>
      <c r="E77" s="16"/>
      <c r="F77" s="14"/>
      <c r="G77" s="14"/>
      <c r="H77" s="15" t="str">
        <f aca="false">IF(OR($D77="",$E77=""),"",$E77-$D77)</f>
        <v/>
      </c>
      <c r="I77" s="15" t="str">
        <f aca="false">IF($H77="","",IF($H77&lt;=30,"1. First 30 days",IF($H77&lt;=90,"2. Days 31–90",IF($H77&lt;=180,"3. Days 91–180",IF($H77&lt;=365,"4. Days 181–365","5. Over a year")))))</f>
        <v/>
      </c>
      <c r="J77" s="15" t="str">
        <f aca="false">IF($A77="","",IFERROR(INDEX(Roster!$D$2:$D$301,MATCH($A77,Roster!$A$2:$A$301,0)),""))</f>
        <v/>
      </c>
      <c r="K77" s="15" t="str">
        <f aca="false">IF($A77="","",IFERROR(IF(INDEX(Roster!$M$2:$M$301,MATCH($A77,Roster!$A$2:$A$301,0))="","",INDEX(Roster!$M$2:$M$301,MATCH($A77,Roster!$A$2:$A$301,0))),""))</f>
        <v/>
      </c>
      <c r="L77" s="14"/>
      <c r="M77" s="14"/>
      <c r="N77" s="14"/>
      <c r="O77" s="15" t="str">
        <f aca="false">IF($A77="","",IF(COUNTIF($L77:$N77,"Yes")=3,"Done","Open"))</f>
        <v/>
      </c>
      <c r="P77" s="14"/>
    </row>
    <row r="78" customFormat="false" ht="15" hidden="false" customHeight="false" outlineLevel="0" collapsed="false">
      <c r="A78" s="14"/>
      <c r="B78" s="15" t="str">
        <f aca="false">IF($A78="","",IFERROR(INDEX(Roster!$B$2:$B$301,MATCH($A78,Roster!$A$2:$A$301,0)),"ID not on Roster"))</f>
        <v/>
      </c>
      <c r="C78" s="15" t="str">
        <f aca="false">IF($A78="","",IFERROR(INDEX(Roster!$F$2:$F$301,MATCH($A78,Roster!$A$2:$A$301,0)),""))</f>
        <v/>
      </c>
      <c r="D78" s="18" t="str">
        <f aca="false">IF($A78="","",IFERROR(INDEX(Roster!$J$2:$J$301,MATCH($A78,Roster!$A$2:$A$301,0)),""))</f>
        <v/>
      </c>
      <c r="E78" s="16"/>
      <c r="F78" s="14"/>
      <c r="G78" s="14"/>
      <c r="H78" s="15" t="str">
        <f aca="false">IF(OR($D78="",$E78=""),"",$E78-$D78)</f>
        <v/>
      </c>
      <c r="I78" s="15" t="str">
        <f aca="false">IF($H78="","",IF($H78&lt;=30,"1. First 30 days",IF($H78&lt;=90,"2. Days 31–90",IF($H78&lt;=180,"3. Days 91–180",IF($H78&lt;=365,"4. Days 181–365","5. Over a year")))))</f>
        <v/>
      </c>
      <c r="J78" s="15" t="str">
        <f aca="false">IF($A78="","",IFERROR(INDEX(Roster!$D$2:$D$301,MATCH($A78,Roster!$A$2:$A$301,0)),""))</f>
        <v/>
      </c>
      <c r="K78" s="15" t="str">
        <f aca="false">IF($A78="","",IFERROR(IF(INDEX(Roster!$M$2:$M$301,MATCH($A78,Roster!$A$2:$A$301,0))="","",INDEX(Roster!$M$2:$M$301,MATCH($A78,Roster!$A$2:$A$301,0))),""))</f>
        <v/>
      </c>
      <c r="L78" s="14"/>
      <c r="M78" s="14"/>
      <c r="N78" s="14"/>
      <c r="O78" s="15" t="str">
        <f aca="false">IF($A78="","",IF(COUNTIF($L78:$N78,"Yes")=3,"Done","Open"))</f>
        <v/>
      </c>
      <c r="P78" s="14"/>
    </row>
    <row r="79" customFormat="false" ht="15" hidden="false" customHeight="false" outlineLevel="0" collapsed="false">
      <c r="A79" s="14"/>
      <c r="B79" s="15" t="str">
        <f aca="false">IF($A79="","",IFERROR(INDEX(Roster!$B$2:$B$301,MATCH($A79,Roster!$A$2:$A$301,0)),"ID not on Roster"))</f>
        <v/>
      </c>
      <c r="C79" s="15" t="str">
        <f aca="false">IF($A79="","",IFERROR(INDEX(Roster!$F$2:$F$301,MATCH($A79,Roster!$A$2:$A$301,0)),""))</f>
        <v/>
      </c>
      <c r="D79" s="18" t="str">
        <f aca="false">IF($A79="","",IFERROR(INDEX(Roster!$J$2:$J$301,MATCH($A79,Roster!$A$2:$A$301,0)),""))</f>
        <v/>
      </c>
      <c r="E79" s="16"/>
      <c r="F79" s="14"/>
      <c r="G79" s="14"/>
      <c r="H79" s="15" t="str">
        <f aca="false">IF(OR($D79="",$E79=""),"",$E79-$D79)</f>
        <v/>
      </c>
      <c r="I79" s="15" t="str">
        <f aca="false">IF($H79="","",IF($H79&lt;=30,"1. First 30 days",IF($H79&lt;=90,"2. Days 31–90",IF($H79&lt;=180,"3. Days 91–180",IF($H79&lt;=365,"4. Days 181–365","5. Over a year")))))</f>
        <v/>
      </c>
      <c r="J79" s="15" t="str">
        <f aca="false">IF($A79="","",IFERROR(INDEX(Roster!$D$2:$D$301,MATCH($A79,Roster!$A$2:$A$301,0)),""))</f>
        <v/>
      </c>
      <c r="K79" s="15" t="str">
        <f aca="false">IF($A79="","",IFERROR(IF(INDEX(Roster!$M$2:$M$301,MATCH($A79,Roster!$A$2:$A$301,0))="","",INDEX(Roster!$M$2:$M$301,MATCH($A79,Roster!$A$2:$A$301,0))),""))</f>
        <v/>
      </c>
      <c r="L79" s="14"/>
      <c r="M79" s="14"/>
      <c r="N79" s="14"/>
      <c r="O79" s="15" t="str">
        <f aca="false">IF($A79="","",IF(COUNTIF($L79:$N79,"Yes")=3,"Done","Open"))</f>
        <v/>
      </c>
      <c r="P79" s="14"/>
    </row>
    <row r="80" customFormat="false" ht="15" hidden="false" customHeight="false" outlineLevel="0" collapsed="false">
      <c r="A80" s="14"/>
      <c r="B80" s="15" t="str">
        <f aca="false">IF($A80="","",IFERROR(INDEX(Roster!$B$2:$B$301,MATCH($A80,Roster!$A$2:$A$301,0)),"ID not on Roster"))</f>
        <v/>
      </c>
      <c r="C80" s="15" t="str">
        <f aca="false">IF($A80="","",IFERROR(INDEX(Roster!$F$2:$F$301,MATCH($A80,Roster!$A$2:$A$301,0)),""))</f>
        <v/>
      </c>
      <c r="D80" s="18" t="str">
        <f aca="false">IF($A80="","",IFERROR(INDEX(Roster!$J$2:$J$301,MATCH($A80,Roster!$A$2:$A$301,0)),""))</f>
        <v/>
      </c>
      <c r="E80" s="16"/>
      <c r="F80" s="14"/>
      <c r="G80" s="14"/>
      <c r="H80" s="15" t="str">
        <f aca="false">IF(OR($D80="",$E80=""),"",$E80-$D80)</f>
        <v/>
      </c>
      <c r="I80" s="15" t="str">
        <f aca="false">IF($H80="","",IF($H80&lt;=30,"1. First 30 days",IF($H80&lt;=90,"2. Days 31–90",IF($H80&lt;=180,"3. Days 91–180",IF($H80&lt;=365,"4. Days 181–365","5. Over a year")))))</f>
        <v/>
      </c>
      <c r="J80" s="15" t="str">
        <f aca="false">IF($A80="","",IFERROR(INDEX(Roster!$D$2:$D$301,MATCH($A80,Roster!$A$2:$A$301,0)),""))</f>
        <v/>
      </c>
      <c r="K80" s="15" t="str">
        <f aca="false">IF($A80="","",IFERROR(IF(INDEX(Roster!$M$2:$M$301,MATCH($A80,Roster!$A$2:$A$301,0))="","",INDEX(Roster!$M$2:$M$301,MATCH($A80,Roster!$A$2:$A$301,0))),""))</f>
        <v/>
      </c>
      <c r="L80" s="14"/>
      <c r="M80" s="14"/>
      <c r="N80" s="14"/>
      <c r="O80" s="15" t="str">
        <f aca="false">IF($A80="","",IF(COUNTIF($L80:$N80,"Yes")=3,"Done","Open"))</f>
        <v/>
      </c>
      <c r="P80" s="14"/>
    </row>
    <row r="81" customFormat="false" ht="15" hidden="false" customHeight="false" outlineLevel="0" collapsed="false">
      <c r="A81" s="14"/>
      <c r="B81" s="15" t="str">
        <f aca="false">IF($A81="","",IFERROR(INDEX(Roster!$B$2:$B$301,MATCH($A81,Roster!$A$2:$A$301,0)),"ID not on Roster"))</f>
        <v/>
      </c>
      <c r="C81" s="15" t="str">
        <f aca="false">IF($A81="","",IFERROR(INDEX(Roster!$F$2:$F$301,MATCH($A81,Roster!$A$2:$A$301,0)),""))</f>
        <v/>
      </c>
      <c r="D81" s="18" t="str">
        <f aca="false">IF($A81="","",IFERROR(INDEX(Roster!$J$2:$J$301,MATCH($A81,Roster!$A$2:$A$301,0)),""))</f>
        <v/>
      </c>
      <c r="E81" s="16"/>
      <c r="F81" s="14"/>
      <c r="G81" s="14"/>
      <c r="H81" s="15" t="str">
        <f aca="false">IF(OR($D81="",$E81=""),"",$E81-$D81)</f>
        <v/>
      </c>
      <c r="I81" s="15" t="str">
        <f aca="false">IF($H81="","",IF($H81&lt;=30,"1. First 30 days",IF($H81&lt;=90,"2. Days 31–90",IF($H81&lt;=180,"3. Days 91–180",IF($H81&lt;=365,"4. Days 181–365","5. Over a year")))))</f>
        <v/>
      </c>
      <c r="J81" s="15" t="str">
        <f aca="false">IF($A81="","",IFERROR(INDEX(Roster!$D$2:$D$301,MATCH($A81,Roster!$A$2:$A$301,0)),""))</f>
        <v/>
      </c>
      <c r="K81" s="15" t="str">
        <f aca="false">IF($A81="","",IFERROR(IF(INDEX(Roster!$M$2:$M$301,MATCH($A81,Roster!$A$2:$A$301,0))="","",INDEX(Roster!$M$2:$M$301,MATCH($A81,Roster!$A$2:$A$301,0))),""))</f>
        <v/>
      </c>
      <c r="L81" s="14"/>
      <c r="M81" s="14"/>
      <c r="N81" s="14"/>
      <c r="O81" s="15" t="str">
        <f aca="false">IF($A81="","",IF(COUNTIF($L81:$N81,"Yes")=3,"Done","Open"))</f>
        <v/>
      </c>
      <c r="P81" s="14"/>
    </row>
    <row r="82" customFormat="false" ht="15" hidden="false" customHeight="false" outlineLevel="0" collapsed="false">
      <c r="A82" s="14"/>
      <c r="B82" s="15" t="str">
        <f aca="false">IF($A82="","",IFERROR(INDEX(Roster!$B$2:$B$301,MATCH($A82,Roster!$A$2:$A$301,0)),"ID not on Roster"))</f>
        <v/>
      </c>
      <c r="C82" s="15" t="str">
        <f aca="false">IF($A82="","",IFERROR(INDEX(Roster!$F$2:$F$301,MATCH($A82,Roster!$A$2:$A$301,0)),""))</f>
        <v/>
      </c>
      <c r="D82" s="18" t="str">
        <f aca="false">IF($A82="","",IFERROR(INDEX(Roster!$J$2:$J$301,MATCH($A82,Roster!$A$2:$A$301,0)),""))</f>
        <v/>
      </c>
      <c r="E82" s="16"/>
      <c r="F82" s="14"/>
      <c r="G82" s="14"/>
      <c r="H82" s="15" t="str">
        <f aca="false">IF(OR($D82="",$E82=""),"",$E82-$D82)</f>
        <v/>
      </c>
      <c r="I82" s="15" t="str">
        <f aca="false">IF($H82="","",IF($H82&lt;=30,"1. First 30 days",IF($H82&lt;=90,"2. Days 31–90",IF($H82&lt;=180,"3. Days 91–180",IF($H82&lt;=365,"4. Days 181–365","5. Over a year")))))</f>
        <v/>
      </c>
      <c r="J82" s="15" t="str">
        <f aca="false">IF($A82="","",IFERROR(INDEX(Roster!$D$2:$D$301,MATCH($A82,Roster!$A$2:$A$301,0)),""))</f>
        <v/>
      </c>
      <c r="K82" s="15" t="str">
        <f aca="false">IF($A82="","",IFERROR(IF(INDEX(Roster!$M$2:$M$301,MATCH($A82,Roster!$A$2:$A$301,0))="","",INDEX(Roster!$M$2:$M$301,MATCH($A82,Roster!$A$2:$A$301,0))),""))</f>
        <v/>
      </c>
      <c r="L82" s="14"/>
      <c r="M82" s="14"/>
      <c r="N82" s="14"/>
      <c r="O82" s="15" t="str">
        <f aca="false">IF($A82="","",IF(COUNTIF($L82:$N82,"Yes")=3,"Done","Open"))</f>
        <v/>
      </c>
      <c r="P82" s="14"/>
    </row>
    <row r="83" customFormat="false" ht="15" hidden="false" customHeight="false" outlineLevel="0" collapsed="false">
      <c r="A83" s="14"/>
      <c r="B83" s="15" t="str">
        <f aca="false">IF($A83="","",IFERROR(INDEX(Roster!$B$2:$B$301,MATCH($A83,Roster!$A$2:$A$301,0)),"ID not on Roster"))</f>
        <v/>
      </c>
      <c r="C83" s="15" t="str">
        <f aca="false">IF($A83="","",IFERROR(INDEX(Roster!$F$2:$F$301,MATCH($A83,Roster!$A$2:$A$301,0)),""))</f>
        <v/>
      </c>
      <c r="D83" s="18" t="str">
        <f aca="false">IF($A83="","",IFERROR(INDEX(Roster!$J$2:$J$301,MATCH($A83,Roster!$A$2:$A$301,0)),""))</f>
        <v/>
      </c>
      <c r="E83" s="16"/>
      <c r="F83" s="14"/>
      <c r="G83" s="14"/>
      <c r="H83" s="15" t="str">
        <f aca="false">IF(OR($D83="",$E83=""),"",$E83-$D83)</f>
        <v/>
      </c>
      <c r="I83" s="15" t="str">
        <f aca="false">IF($H83="","",IF($H83&lt;=30,"1. First 30 days",IF($H83&lt;=90,"2. Days 31–90",IF($H83&lt;=180,"3. Days 91–180",IF($H83&lt;=365,"4. Days 181–365","5. Over a year")))))</f>
        <v/>
      </c>
      <c r="J83" s="15" t="str">
        <f aca="false">IF($A83="","",IFERROR(INDEX(Roster!$D$2:$D$301,MATCH($A83,Roster!$A$2:$A$301,0)),""))</f>
        <v/>
      </c>
      <c r="K83" s="15" t="str">
        <f aca="false">IF($A83="","",IFERROR(IF(INDEX(Roster!$M$2:$M$301,MATCH($A83,Roster!$A$2:$A$301,0))="","",INDEX(Roster!$M$2:$M$301,MATCH($A83,Roster!$A$2:$A$301,0))),""))</f>
        <v/>
      </c>
      <c r="L83" s="14"/>
      <c r="M83" s="14"/>
      <c r="N83" s="14"/>
      <c r="O83" s="15" t="str">
        <f aca="false">IF($A83="","",IF(COUNTIF($L83:$N83,"Yes")=3,"Done","Open"))</f>
        <v/>
      </c>
      <c r="P83" s="14"/>
    </row>
    <row r="84" customFormat="false" ht="15" hidden="false" customHeight="false" outlineLevel="0" collapsed="false">
      <c r="A84" s="14"/>
      <c r="B84" s="15" t="str">
        <f aca="false">IF($A84="","",IFERROR(INDEX(Roster!$B$2:$B$301,MATCH($A84,Roster!$A$2:$A$301,0)),"ID not on Roster"))</f>
        <v/>
      </c>
      <c r="C84" s="15" t="str">
        <f aca="false">IF($A84="","",IFERROR(INDEX(Roster!$F$2:$F$301,MATCH($A84,Roster!$A$2:$A$301,0)),""))</f>
        <v/>
      </c>
      <c r="D84" s="18" t="str">
        <f aca="false">IF($A84="","",IFERROR(INDEX(Roster!$J$2:$J$301,MATCH($A84,Roster!$A$2:$A$301,0)),""))</f>
        <v/>
      </c>
      <c r="E84" s="16"/>
      <c r="F84" s="14"/>
      <c r="G84" s="14"/>
      <c r="H84" s="15" t="str">
        <f aca="false">IF(OR($D84="",$E84=""),"",$E84-$D84)</f>
        <v/>
      </c>
      <c r="I84" s="15" t="str">
        <f aca="false">IF($H84="","",IF($H84&lt;=30,"1. First 30 days",IF($H84&lt;=90,"2. Days 31–90",IF($H84&lt;=180,"3. Days 91–180",IF($H84&lt;=365,"4. Days 181–365","5. Over a year")))))</f>
        <v/>
      </c>
      <c r="J84" s="15" t="str">
        <f aca="false">IF($A84="","",IFERROR(INDEX(Roster!$D$2:$D$301,MATCH($A84,Roster!$A$2:$A$301,0)),""))</f>
        <v/>
      </c>
      <c r="K84" s="15" t="str">
        <f aca="false">IF($A84="","",IFERROR(IF(INDEX(Roster!$M$2:$M$301,MATCH($A84,Roster!$A$2:$A$301,0))="","",INDEX(Roster!$M$2:$M$301,MATCH($A84,Roster!$A$2:$A$301,0))),""))</f>
        <v/>
      </c>
      <c r="L84" s="14"/>
      <c r="M84" s="14"/>
      <c r="N84" s="14"/>
      <c r="O84" s="15" t="str">
        <f aca="false">IF($A84="","",IF(COUNTIF($L84:$N84,"Yes")=3,"Done","Open"))</f>
        <v/>
      </c>
      <c r="P84" s="14"/>
    </row>
    <row r="85" customFormat="false" ht="15" hidden="false" customHeight="false" outlineLevel="0" collapsed="false">
      <c r="A85" s="14"/>
      <c r="B85" s="15" t="str">
        <f aca="false">IF($A85="","",IFERROR(INDEX(Roster!$B$2:$B$301,MATCH($A85,Roster!$A$2:$A$301,0)),"ID not on Roster"))</f>
        <v/>
      </c>
      <c r="C85" s="15" t="str">
        <f aca="false">IF($A85="","",IFERROR(INDEX(Roster!$F$2:$F$301,MATCH($A85,Roster!$A$2:$A$301,0)),""))</f>
        <v/>
      </c>
      <c r="D85" s="18" t="str">
        <f aca="false">IF($A85="","",IFERROR(INDEX(Roster!$J$2:$J$301,MATCH($A85,Roster!$A$2:$A$301,0)),""))</f>
        <v/>
      </c>
      <c r="E85" s="16"/>
      <c r="F85" s="14"/>
      <c r="G85" s="14"/>
      <c r="H85" s="15" t="str">
        <f aca="false">IF(OR($D85="",$E85=""),"",$E85-$D85)</f>
        <v/>
      </c>
      <c r="I85" s="15" t="str">
        <f aca="false">IF($H85="","",IF($H85&lt;=30,"1. First 30 days",IF($H85&lt;=90,"2. Days 31–90",IF($H85&lt;=180,"3. Days 91–180",IF($H85&lt;=365,"4. Days 181–365","5. Over a year")))))</f>
        <v/>
      </c>
      <c r="J85" s="15" t="str">
        <f aca="false">IF($A85="","",IFERROR(INDEX(Roster!$D$2:$D$301,MATCH($A85,Roster!$A$2:$A$301,0)),""))</f>
        <v/>
      </c>
      <c r="K85" s="15" t="str">
        <f aca="false">IF($A85="","",IFERROR(IF(INDEX(Roster!$M$2:$M$301,MATCH($A85,Roster!$A$2:$A$301,0))="","",INDEX(Roster!$M$2:$M$301,MATCH($A85,Roster!$A$2:$A$301,0))),""))</f>
        <v/>
      </c>
      <c r="L85" s="14"/>
      <c r="M85" s="14"/>
      <c r="N85" s="14"/>
      <c r="O85" s="15" t="str">
        <f aca="false">IF($A85="","",IF(COUNTIF($L85:$N85,"Yes")=3,"Done","Open"))</f>
        <v/>
      </c>
      <c r="P85" s="14"/>
    </row>
    <row r="86" customFormat="false" ht="15" hidden="false" customHeight="false" outlineLevel="0" collapsed="false">
      <c r="A86" s="14"/>
      <c r="B86" s="15" t="str">
        <f aca="false">IF($A86="","",IFERROR(INDEX(Roster!$B$2:$B$301,MATCH($A86,Roster!$A$2:$A$301,0)),"ID not on Roster"))</f>
        <v/>
      </c>
      <c r="C86" s="15" t="str">
        <f aca="false">IF($A86="","",IFERROR(INDEX(Roster!$F$2:$F$301,MATCH($A86,Roster!$A$2:$A$301,0)),""))</f>
        <v/>
      </c>
      <c r="D86" s="18" t="str">
        <f aca="false">IF($A86="","",IFERROR(INDEX(Roster!$J$2:$J$301,MATCH($A86,Roster!$A$2:$A$301,0)),""))</f>
        <v/>
      </c>
      <c r="E86" s="16"/>
      <c r="F86" s="14"/>
      <c r="G86" s="14"/>
      <c r="H86" s="15" t="str">
        <f aca="false">IF(OR($D86="",$E86=""),"",$E86-$D86)</f>
        <v/>
      </c>
      <c r="I86" s="15" t="str">
        <f aca="false">IF($H86="","",IF($H86&lt;=30,"1. First 30 days",IF($H86&lt;=90,"2. Days 31–90",IF($H86&lt;=180,"3. Days 91–180",IF($H86&lt;=365,"4. Days 181–365","5. Over a year")))))</f>
        <v/>
      </c>
      <c r="J86" s="15" t="str">
        <f aca="false">IF($A86="","",IFERROR(INDEX(Roster!$D$2:$D$301,MATCH($A86,Roster!$A$2:$A$301,0)),""))</f>
        <v/>
      </c>
      <c r="K86" s="15" t="str">
        <f aca="false">IF($A86="","",IFERROR(IF(INDEX(Roster!$M$2:$M$301,MATCH($A86,Roster!$A$2:$A$301,0))="","",INDEX(Roster!$M$2:$M$301,MATCH($A86,Roster!$A$2:$A$301,0))),""))</f>
        <v/>
      </c>
      <c r="L86" s="14"/>
      <c r="M86" s="14"/>
      <c r="N86" s="14"/>
      <c r="O86" s="15" t="str">
        <f aca="false">IF($A86="","",IF(COUNTIF($L86:$N86,"Yes")=3,"Done","Open"))</f>
        <v/>
      </c>
      <c r="P86" s="14"/>
    </row>
    <row r="87" customFormat="false" ht="15" hidden="false" customHeight="false" outlineLevel="0" collapsed="false">
      <c r="A87" s="14"/>
      <c r="B87" s="15" t="str">
        <f aca="false">IF($A87="","",IFERROR(INDEX(Roster!$B$2:$B$301,MATCH($A87,Roster!$A$2:$A$301,0)),"ID not on Roster"))</f>
        <v/>
      </c>
      <c r="C87" s="15" t="str">
        <f aca="false">IF($A87="","",IFERROR(INDEX(Roster!$F$2:$F$301,MATCH($A87,Roster!$A$2:$A$301,0)),""))</f>
        <v/>
      </c>
      <c r="D87" s="18" t="str">
        <f aca="false">IF($A87="","",IFERROR(INDEX(Roster!$J$2:$J$301,MATCH($A87,Roster!$A$2:$A$301,0)),""))</f>
        <v/>
      </c>
      <c r="E87" s="16"/>
      <c r="F87" s="14"/>
      <c r="G87" s="14"/>
      <c r="H87" s="15" t="str">
        <f aca="false">IF(OR($D87="",$E87=""),"",$E87-$D87)</f>
        <v/>
      </c>
      <c r="I87" s="15" t="str">
        <f aca="false">IF($H87="","",IF($H87&lt;=30,"1. First 30 days",IF($H87&lt;=90,"2. Days 31–90",IF($H87&lt;=180,"3. Days 91–180",IF($H87&lt;=365,"4. Days 181–365","5. Over a year")))))</f>
        <v/>
      </c>
      <c r="J87" s="15" t="str">
        <f aca="false">IF($A87="","",IFERROR(INDEX(Roster!$D$2:$D$301,MATCH($A87,Roster!$A$2:$A$301,0)),""))</f>
        <v/>
      </c>
      <c r="K87" s="15" t="str">
        <f aca="false">IF($A87="","",IFERROR(IF(INDEX(Roster!$M$2:$M$301,MATCH($A87,Roster!$A$2:$A$301,0))="","",INDEX(Roster!$M$2:$M$301,MATCH($A87,Roster!$A$2:$A$301,0))),""))</f>
        <v/>
      </c>
      <c r="L87" s="14"/>
      <c r="M87" s="14"/>
      <c r="N87" s="14"/>
      <c r="O87" s="15" t="str">
        <f aca="false">IF($A87="","",IF(COUNTIF($L87:$N87,"Yes")=3,"Done","Open"))</f>
        <v/>
      </c>
      <c r="P87" s="14"/>
    </row>
    <row r="88" customFormat="false" ht="15" hidden="false" customHeight="false" outlineLevel="0" collapsed="false">
      <c r="A88" s="14"/>
      <c r="B88" s="15" t="str">
        <f aca="false">IF($A88="","",IFERROR(INDEX(Roster!$B$2:$B$301,MATCH($A88,Roster!$A$2:$A$301,0)),"ID not on Roster"))</f>
        <v/>
      </c>
      <c r="C88" s="15" t="str">
        <f aca="false">IF($A88="","",IFERROR(INDEX(Roster!$F$2:$F$301,MATCH($A88,Roster!$A$2:$A$301,0)),""))</f>
        <v/>
      </c>
      <c r="D88" s="18" t="str">
        <f aca="false">IF($A88="","",IFERROR(INDEX(Roster!$J$2:$J$301,MATCH($A88,Roster!$A$2:$A$301,0)),""))</f>
        <v/>
      </c>
      <c r="E88" s="16"/>
      <c r="F88" s="14"/>
      <c r="G88" s="14"/>
      <c r="H88" s="15" t="str">
        <f aca="false">IF(OR($D88="",$E88=""),"",$E88-$D88)</f>
        <v/>
      </c>
      <c r="I88" s="15" t="str">
        <f aca="false">IF($H88="","",IF($H88&lt;=30,"1. First 30 days",IF($H88&lt;=90,"2. Days 31–90",IF($H88&lt;=180,"3. Days 91–180",IF($H88&lt;=365,"4. Days 181–365","5. Over a year")))))</f>
        <v/>
      </c>
      <c r="J88" s="15" t="str">
        <f aca="false">IF($A88="","",IFERROR(INDEX(Roster!$D$2:$D$301,MATCH($A88,Roster!$A$2:$A$301,0)),""))</f>
        <v/>
      </c>
      <c r="K88" s="15" t="str">
        <f aca="false">IF($A88="","",IFERROR(IF(INDEX(Roster!$M$2:$M$301,MATCH($A88,Roster!$A$2:$A$301,0))="","",INDEX(Roster!$M$2:$M$301,MATCH($A88,Roster!$A$2:$A$301,0))),""))</f>
        <v/>
      </c>
      <c r="L88" s="14"/>
      <c r="M88" s="14"/>
      <c r="N88" s="14"/>
      <c r="O88" s="15" t="str">
        <f aca="false">IF($A88="","",IF(COUNTIF($L88:$N88,"Yes")=3,"Done","Open"))</f>
        <v/>
      </c>
      <c r="P88" s="14"/>
    </row>
    <row r="89" customFormat="false" ht="15" hidden="false" customHeight="false" outlineLevel="0" collapsed="false">
      <c r="A89" s="14"/>
      <c r="B89" s="15" t="str">
        <f aca="false">IF($A89="","",IFERROR(INDEX(Roster!$B$2:$B$301,MATCH($A89,Roster!$A$2:$A$301,0)),"ID not on Roster"))</f>
        <v/>
      </c>
      <c r="C89" s="15" t="str">
        <f aca="false">IF($A89="","",IFERROR(INDEX(Roster!$F$2:$F$301,MATCH($A89,Roster!$A$2:$A$301,0)),""))</f>
        <v/>
      </c>
      <c r="D89" s="18" t="str">
        <f aca="false">IF($A89="","",IFERROR(INDEX(Roster!$J$2:$J$301,MATCH($A89,Roster!$A$2:$A$301,0)),""))</f>
        <v/>
      </c>
      <c r="E89" s="16"/>
      <c r="F89" s="14"/>
      <c r="G89" s="14"/>
      <c r="H89" s="15" t="str">
        <f aca="false">IF(OR($D89="",$E89=""),"",$E89-$D89)</f>
        <v/>
      </c>
      <c r="I89" s="15" t="str">
        <f aca="false">IF($H89="","",IF($H89&lt;=30,"1. First 30 days",IF($H89&lt;=90,"2. Days 31–90",IF($H89&lt;=180,"3. Days 91–180",IF($H89&lt;=365,"4. Days 181–365","5. Over a year")))))</f>
        <v/>
      </c>
      <c r="J89" s="15" t="str">
        <f aca="false">IF($A89="","",IFERROR(INDEX(Roster!$D$2:$D$301,MATCH($A89,Roster!$A$2:$A$301,0)),""))</f>
        <v/>
      </c>
      <c r="K89" s="15" t="str">
        <f aca="false">IF($A89="","",IFERROR(IF(INDEX(Roster!$M$2:$M$301,MATCH($A89,Roster!$A$2:$A$301,0))="","",INDEX(Roster!$M$2:$M$301,MATCH($A89,Roster!$A$2:$A$301,0))),""))</f>
        <v/>
      </c>
      <c r="L89" s="14"/>
      <c r="M89" s="14"/>
      <c r="N89" s="14"/>
      <c r="O89" s="15" t="str">
        <f aca="false">IF($A89="","",IF(COUNTIF($L89:$N89,"Yes")=3,"Done","Open"))</f>
        <v/>
      </c>
      <c r="P89" s="14"/>
    </row>
    <row r="90" customFormat="false" ht="15" hidden="false" customHeight="false" outlineLevel="0" collapsed="false">
      <c r="A90" s="14"/>
      <c r="B90" s="15" t="str">
        <f aca="false">IF($A90="","",IFERROR(INDEX(Roster!$B$2:$B$301,MATCH($A90,Roster!$A$2:$A$301,0)),"ID not on Roster"))</f>
        <v/>
      </c>
      <c r="C90" s="15" t="str">
        <f aca="false">IF($A90="","",IFERROR(INDEX(Roster!$F$2:$F$301,MATCH($A90,Roster!$A$2:$A$301,0)),""))</f>
        <v/>
      </c>
      <c r="D90" s="18" t="str">
        <f aca="false">IF($A90="","",IFERROR(INDEX(Roster!$J$2:$J$301,MATCH($A90,Roster!$A$2:$A$301,0)),""))</f>
        <v/>
      </c>
      <c r="E90" s="16"/>
      <c r="F90" s="14"/>
      <c r="G90" s="14"/>
      <c r="H90" s="15" t="str">
        <f aca="false">IF(OR($D90="",$E90=""),"",$E90-$D90)</f>
        <v/>
      </c>
      <c r="I90" s="15" t="str">
        <f aca="false">IF($H90="","",IF($H90&lt;=30,"1. First 30 days",IF($H90&lt;=90,"2. Days 31–90",IF($H90&lt;=180,"3. Days 91–180",IF($H90&lt;=365,"4. Days 181–365","5. Over a year")))))</f>
        <v/>
      </c>
      <c r="J90" s="15" t="str">
        <f aca="false">IF($A90="","",IFERROR(INDEX(Roster!$D$2:$D$301,MATCH($A90,Roster!$A$2:$A$301,0)),""))</f>
        <v/>
      </c>
      <c r="K90" s="15" t="str">
        <f aca="false">IF($A90="","",IFERROR(IF(INDEX(Roster!$M$2:$M$301,MATCH($A90,Roster!$A$2:$A$301,0))="","",INDEX(Roster!$M$2:$M$301,MATCH($A90,Roster!$A$2:$A$301,0))),""))</f>
        <v/>
      </c>
      <c r="L90" s="14"/>
      <c r="M90" s="14"/>
      <c r="N90" s="14"/>
      <c r="O90" s="15" t="str">
        <f aca="false">IF($A90="","",IF(COUNTIF($L90:$N90,"Yes")=3,"Done","Open"))</f>
        <v/>
      </c>
      <c r="P90" s="14"/>
    </row>
    <row r="91" customFormat="false" ht="15" hidden="false" customHeight="false" outlineLevel="0" collapsed="false">
      <c r="A91" s="14"/>
      <c r="B91" s="15" t="str">
        <f aca="false">IF($A91="","",IFERROR(INDEX(Roster!$B$2:$B$301,MATCH($A91,Roster!$A$2:$A$301,0)),"ID not on Roster"))</f>
        <v/>
      </c>
      <c r="C91" s="15" t="str">
        <f aca="false">IF($A91="","",IFERROR(INDEX(Roster!$F$2:$F$301,MATCH($A91,Roster!$A$2:$A$301,0)),""))</f>
        <v/>
      </c>
      <c r="D91" s="18" t="str">
        <f aca="false">IF($A91="","",IFERROR(INDEX(Roster!$J$2:$J$301,MATCH($A91,Roster!$A$2:$A$301,0)),""))</f>
        <v/>
      </c>
      <c r="E91" s="16"/>
      <c r="F91" s="14"/>
      <c r="G91" s="14"/>
      <c r="H91" s="15" t="str">
        <f aca="false">IF(OR($D91="",$E91=""),"",$E91-$D91)</f>
        <v/>
      </c>
      <c r="I91" s="15" t="str">
        <f aca="false">IF($H91="","",IF($H91&lt;=30,"1. First 30 days",IF($H91&lt;=90,"2. Days 31–90",IF($H91&lt;=180,"3. Days 91–180",IF($H91&lt;=365,"4. Days 181–365","5. Over a year")))))</f>
        <v/>
      </c>
      <c r="J91" s="15" t="str">
        <f aca="false">IF($A91="","",IFERROR(INDEX(Roster!$D$2:$D$301,MATCH($A91,Roster!$A$2:$A$301,0)),""))</f>
        <v/>
      </c>
      <c r="K91" s="15" t="str">
        <f aca="false">IF($A91="","",IFERROR(IF(INDEX(Roster!$M$2:$M$301,MATCH($A91,Roster!$A$2:$A$301,0))="","",INDEX(Roster!$M$2:$M$301,MATCH($A91,Roster!$A$2:$A$301,0))),""))</f>
        <v/>
      </c>
      <c r="L91" s="14"/>
      <c r="M91" s="14"/>
      <c r="N91" s="14"/>
      <c r="O91" s="15" t="str">
        <f aca="false">IF($A91="","",IF(COUNTIF($L91:$N91,"Yes")=3,"Done","Open"))</f>
        <v/>
      </c>
      <c r="P91" s="14"/>
    </row>
    <row r="92" customFormat="false" ht="15" hidden="false" customHeight="false" outlineLevel="0" collapsed="false">
      <c r="A92" s="14"/>
      <c r="B92" s="15" t="str">
        <f aca="false">IF($A92="","",IFERROR(INDEX(Roster!$B$2:$B$301,MATCH($A92,Roster!$A$2:$A$301,0)),"ID not on Roster"))</f>
        <v/>
      </c>
      <c r="C92" s="15" t="str">
        <f aca="false">IF($A92="","",IFERROR(INDEX(Roster!$F$2:$F$301,MATCH($A92,Roster!$A$2:$A$301,0)),""))</f>
        <v/>
      </c>
      <c r="D92" s="18" t="str">
        <f aca="false">IF($A92="","",IFERROR(INDEX(Roster!$J$2:$J$301,MATCH($A92,Roster!$A$2:$A$301,0)),""))</f>
        <v/>
      </c>
      <c r="E92" s="16"/>
      <c r="F92" s="14"/>
      <c r="G92" s="14"/>
      <c r="H92" s="15" t="str">
        <f aca="false">IF(OR($D92="",$E92=""),"",$E92-$D92)</f>
        <v/>
      </c>
      <c r="I92" s="15" t="str">
        <f aca="false">IF($H92="","",IF($H92&lt;=30,"1. First 30 days",IF($H92&lt;=90,"2. Days 31–90",IF($H92&lt;=180,"3. Days 91–180",IF($H92&lt;=365,"4. Days 181–365","5. Over a year")))))</f>
        <v/>
      </c>
      <c r="J92" s="15" t="str">
        <f aca="false">IF($A92="","",IFERROR(INDEX(Roster!$D$2:$D$301,MATCH($A92,Roster!$A$2:$A$301,0)),""))</f>
        <v/>
      </c>
      <c r="K92" s="15" t="str">
        <f aca="false">IF($A92="","",IFERROR(IF(INDEX(Roster!$M$2:$M$301,MATCH($A92,Roster!$A$2:$A$301,0))="","",INDEX(Roster!$M$2:$M$301,MATCH($A92,Roster!$A$2:$A$301,0))),""))</f>
        <v/>
      </c>
      <c r="L92" s="14"/>
      <c r="M92" s="14"/>
      <c r="N92" s="14"/>
      <c r="O92" s="15" t="str">
        <f aca="false">IF($A92="","",IF(COUNTIF($L92:$N92,"Yes")=3,"Done","Open"))</f>
        <v/>
      </c>
      <c r="P92" s="14"/>
    </row>
    <row r="93" customFormat="false" ht="15" hidden="false" customHeight="false" outlineLevel="0" collapsed="false">
      <c r="A93" s="14"/>
      <c r="B93" s="15" t="str">
        <f aca="false">IF($A93="","",IFERROR(INDEX(Roster!$B$2:$B$301,MATCH($A93,Roster!$A$2:$A$301,0)),"ID not on Roster"))</f>
        <v/>
      </c>
      <c r="C93" s="15" t="str">
        <f aca="false">IF($A93="","",IFERROR(INDEX(Roster!$F$2:$F$301,MATCH($A93,Roster!$A$2:$A$301,0)),""))</f>
        <v/>
      </c>
      <c r="D93" s="18" t="str">
        <f aca="false">IF($A93="","",IFERROR(INDEX(Roster!$J$2:$J$301,MATCH($A93,Roster!$A$2:$A$301,0)),""))</f>
        <v/>
      </c>
      <c r="E93" s="16"/>
      <c r="F93" s="14"/>
      <c r="G93" s="14"/>
      <c r="H93" s="15" t="str">
        <f aca="false">IF(OR($D93="",$E93=""),"",$E93-$D93)</f>
        <v/>
      </c>
      <c r="I93" s="15" t="str">
        <f aca="false">IF($H93="","",IF($H93&lt;=30,"1. First 30 days",IF($H93&lt;=90,"2. Days 31–90",IF($H93&lt;=180,"3. Days 91–180",IF($H93&lt;=365,"4. Days 181–365","5. Over a year")))))</f>
        <v/>
      </c>
      <c r="J93" s="15" t="str">
        <f aca="false">IF($A93="","",IFERROR(INDEX(Roster!$D$2:$D$301,MATCH($A93,Roster!$A$2:$A$301,0)),""))</f>
        <v/>
      </c>
      <c r="K93" s="15" t="str">
        <f aca="false">IF($A93="","",IFERROR(IF(INDEX(Roster!$M$2:$M$301,MATCH($A93,Roster!$A$2:$A$301,0))="","",INDEX(Roster!$M$2:$M$301,MATCH($A93,Roster!$A$2:$A$301,0))),""))</f>
        <v/>
      </c>
      <c r="L93" s="14"/>
      <c r="M93" s="14"/>
      <c r="N93" s="14"/>
      <c r="O93" s="15" t="str">
        <f aca="false">IF($A93="","",IF(COUNTIF($L93:$N93,"Yes")=3,"Done","Open"))</f>
        <v/>
      </c>
      <c r="P93" s="14"/>
    </row>
    <row r="94" customFormat="false" ht="15" hidden="false" customHeight="false" outlineLevel="0" collapsed="false">
      <c r="A94" s="14"/>
      <c r="B94" s="15" t="str">
        <f aca="false">IF($A94="","",IFERROR(INDEX(Roster!$B$2:$B$301,MATCH($A94,Roster!$A$2:$A$301,0)),"ID not on Roster"))</f>
        <v/>
      </c>
      <c r="C94" s="15" t="str">
        <f aca="false">IF($A94="","",IFERROR(INDEX(Roster!$F$2:$F$301,MATCH($A94,Roster!$A$2:$A$301,0)),""))</f>
        <v/>
      </c>
      <c r="D94" s="18" t="str">
        <f aca="false">IF($A94="","",IFERROR(INDEX(Roster!$J$2:$J$301,MATCH($A94,Roster!$A$2:$A$301,0)),""))</f>
        <v/>
      </c>
      <c r="E94" s="16"/>
      <c r="F94" s="14"/>
      <c r="G94" s="14"/>
      <c r="H94" s="15" t="str">
        <f aca="false">IF(OR($D94="",$E94=""),"",$E94-$D94)</f>
        <v/>
      </c>
      <c r="I94" s="15" t="str">
        <f aca="false">IF($H94="","",IF($H94&lt;=30,"1. First 30 days",IF($H94&lt;=90,"2. Days 31–90",IF($H94&lt;=180,"3. Days 91–180",IF($H94&lt;=365,"4. Days 181–365","5. Over a year")))))</f>
        <v/>
      </c>
      <c r="J94" s="15" t="str">
        <f aca="false">IF($A94="","",IFERROR(INDEX(Roster!$D$2:$D$301,MATCH($A94,Roster!$A$2:$A$301,0)),""))</f>
        <v/>
      </c>
      <c r="K94" s="15" t="str">
        <f aca="false">IF($A94="","",IFERROR(IF(INDEX(Roster!$M$2:$M$301,MATCH($A94,Roster!$A$2:$A$301,0))="","",INDEX(Roster!$M$2:$M$301,MATCH($A94,Roster!$A$2:$A$301,0))),""))</f>
        <v/>
      </c>
      <c r="L94" s="14"/>
      <c r="M94" s="14"/>
      <c r="N94" s="14"/>
      <c r="O94" s="15" t="str">
        <f aca="false">IF($A94="","",IF(COUNTIF($L94:$N94,"Yes")=3,"Done","Open"))</f>
        <v/>
      </c>
      <c r="P94" s="14"/>
    </row>
    <row r="95" customFormat="false" ht="15" hidden="false" customHeight="false" outlineLevel="0" collapsed="false">
      <c r="A95" s="14"/>
      <c r="B95" s="15" t="str">
        <f aca="false">IF($A95="","",IFERROR(INDEX(Roster!$B$2:$B$301,MATCH($A95,Roster!$A$2:$A$301,0)),"ID not on Roster"))</f>
        <v/>
      </c>
      <c r="C95" s="15" t="str">
        <f aca="false">IF($A95="","",IFERROR(INDEX(Roster!$F$2:$F$301,MATCH($A95,Roster!$A$2:$A$301,0)),""))</f>
        <v/>
      </c>
      <c r="D95" s="18" t="str">
        <f aca="false">IF($A95="","",IFERROR(INDEX(Roster!$J$2:$J$301,MATCH($A95,Roster!$A$2:$A$301,0)),""))</f>
        <v/>
      </c>
      <c r="E95" s="16"/>
      <c r="F95" s="14"/>
      <c r="G95" s="14"/>
      <c r="H95" s="15" t="str">
        <f aca="false">IF(OR($D95="",$E95=""),"",$E95-$D95)</f>
        <v/>
      </c>
      <c r="I95" s="15" t="str">
        <f aca="false">IF($H95="","",IF($H95&lt;=30,"1. First 30 days",IF($H95&lt;=90,"2. Days 31–90",IF($H95&lt;=180,"3. Days 91–180",IF($H95&lt;=365,"4. Days 181–365","5. Over a year")))))</f>
        <v/>
      </c>
      <c r="J95" s="15" t="str">
        <f aca="false">IF($A95="","",IFERROR(INDEX(Roster!$D$2:$D$301,MATCH($A95,Roster!$A$2:$A$301,0)),""))</f>
        <v/>
      </c>
      <c r="K95" s="15" t="str">
        <f aca="false">IF($A95="","",IFERROR(IF(INDEX(Roster!$M$2:$M$301,MATCH($A95,Roster!$A$2:$A$301,0))="","",INDEX(Roster!$M$2:$M$301,MATCH($A95,Roster!$A$2:$A$301,0))),""))</f>
        <v/>
      </c>
      <c r="L95" s="14"/>
      <c r="M95" s="14"/>
      <c r="N95" s="14"/>
      <c r="O95" s="15" t="str">
        <f aca="false">IF($A95="","",IF(COUNTIF($L95:$N95,"Yes")=3,"Done","Open"))</f>
        <v/>
      </c>
      <c r="P95" s="14"/>
    </row>
    <row r="96" customFormat="false" ht="15" hidden="false" customHeight="false" outlineLevel="0" collapsed="false">
      <c r="A96" s="14"/>
      <c r="B96" s="15" t="str">
        <f aca="false">IF($A96="","",IFERROR(INDEX(Roster!$B$2:$B$301,MATCH($A96,Roster!$A$2:$A$301,0)),"ID not on Roster"))</f>
        <v/>
      </c>
      <c r="C96" s="15" t="str">
        <f aca="false">IF($A96="","",IFERROR(INDEX(Roster!$F$2:$F$301,MATCH($A96,Roster!$A$2:$A$301,0)),""))</f>
        <v/>
      </c>
      <c r="D96" s="18" t="str">
        <f aca="false">IF($A96="","",IFERROR(INDEX(Roster!$J$2:$J$301,MATCH($A96,Roster!$A$2:$A$301,0)),""))</f>
        <v/>
      </c>
      <c r="E96" s="16"/>
      <c r="F96" s="14"/>
      <c r="G96" s="14"/>
      <c r="H96" s="15" t="str">
        <f aca="false">IF(OR($D96="",$E96=""),"",$E96-$D96)</f>
        <v/>
      </c>
      <c r="I96" s="15" t="str">
        <f aca="false">IF($H96="","",IF($H96&lt;=30,"1. First 30 days",IF($H96&lt;=90,"2. Days 31–90",IF($H96&lt;=180,"3. Days 91–180",IF($H96&lt;=365,"4. Days 181–365","5. Over a year")))))</f>
        <v/>
      </c>
      <c r="J96" s="15" t="str">
        <f aca="false">IF($A96="","",IFERROR(INDEX(Roster!$D$2:$D$301,MATCH($A96,Roster!$A$2:$A$301,0)),""))</f>
        <v/>
      </c>
      <c r="K96" s="15" t="str">
        <f aca="false">IF($A96="","",IFERROR(IF(INDEX(Roster!$M$2:$M$301,MATCH($A96,Roster!$A$2:$A$301,0))="","",INDEX(Roster!$M$2:$M$301,MATCH($A96,Roster!$A$2:$A$301,0))),""))</f>
        <v/>
      </c>
      <c r="L96" s="14"/>
      <c r="M96" s="14"/>
      <c r="N96" s="14"/>
      <c r="O96" s="15" t="str">
        <f aca="false">IF($A96="","",IF(COUNTIF($L96:$N96,"Yes")=3,"Done","Open"))</f>
        <v/>
      </c>
      <c r="P96" s="14"/>
    </row>
    <row r="97" customFormat="false" ht="15" hidden="false" customHeight="false" outlineLevel="0" collapsed="false">
      <c r="A97" s="14"/>
      <c r="B97" s="15" t="str">
        <f aca="false">IF($A97="","",IFERROR(INDEX(Roster!$B$2:$B$301,MATCH($A97,Roster!$A$2:$A$301,0)),"ID not on Roster"))</f>
        <v/>
      </c>
      <c r="C97" s="15" t="str">
        <f aca="false">IF($A97="","",IFERROR(INDEX(Roster!$F$2:$F$301,MATCH($A97,Roster!$A$2:$A$301,0)),""))</f>
        <v/>
      </c>
      <c r="D97" s="18" t="str">
        <f aca="false">IF($A97="","",IFERROR(INDEX(Roster!$J$2:$J$301,MATCH($A97,Roster!$A$2:$A$301,0)),""))</f>
        <v/>
      </c>
      <c r="E97" s="16"/>
      <c r="F97" s="14"/>
      <c r="G97" s="14"/>
      <c r="H97" s="15" t="str">
        <f aca="false">IF(OR($D97="",$E97=""),"",$E97-$D97)</f>
        <v/>
      </c>
      <c r="I97" s="15" t="str">
        <f aca="false">IF($H97="","",IF($H97&lt;=30,"1. First 30 days",IF($H97&lt;=90,"2. Days 31–90",IF($H97&lt;=180,"3. Days 91–180",IF($H97&lt;=365,"4. Days 181–365","5. Over a year")))))</f>
        <v/>
      </c>
      <c r="J97" s="15" t="str">
        <f aca="false">IF($A97="","",IFERROR(INDEX(Roster!$D$2:$D$301,MATCH($A97,Roster!$A$2:$A$301,0)),""))</f>
        <v/>
      </c>
      <c r="K97" s="15" t="str">
        <f aca="false">IF($A97="","",IFERROR(IF(INDEX(Roster!$M$2:$M$301,MATCH($A97,Roster!$A$2:$A$301,0))="","",INDEX(Roster!$M$2:$M$301,MATCH($A97,Roster!$A$2:$A$301,0))),""))</f>
        <v/>
      </c>
      <c r="L97" s="14"/>
      <c r="M97" s="14"/>
      <c r="N97" s="14"/>
      <c r="O97" s="15" t="str">
        <f aca="false">IF($A97="","",IF(COUNTIF($L97:$N97,"Yes")=3,"Done","Open"))</f>
        <v/>
      </c>
      <c r="P97" s="14"/>
    </row>
    <row r="98" customFormat="false" ht="15" hidden="false" customHeight="false" outlineLevel="0" collapsed="false">
      <c r="A98" s="14"/>
      <c r="B98" s="15" t="str">
        <f aca="false">IF($A98="","",IFERROR(INDEX(Roster!$B$2:$B$301,MATCH($A98,Roster!$A$2:$A$301,0)),"ID not on Roster"))</f>
        <v/>
      </c>
      <c r="C98" s="15" t="str">
        <f aca="false">IF($A98="","",IFERROR(INDEX(Roster!$F$2:$F$301,MATCH($A98,Roster!$A$2:$A$301,0)),""))</f>
        <v/>
      </c>
      <c r="D98" s="18" t="str">
        <f aca="false">IF($A98="","",IFERROR(INDEX(Roster!$J$2:$J$301,MATCH($A98,Roster!$A$2:$A$301,0)),""))</f>
        <v/>
      </c>
      <c r="E98" s="16"/>
      <c r="F98" s="14"/>
      <c r="G98" s="14"/>
      <c r="H98" s="15" t="str">
        <f aca="false">IF(OR($D98="",$E98=""),"",$E98-$D98)</f>
        <v/>
      </c>
      <c r="I98" s="15" t="str">
        <f aca="false">IF($H98="","",IF($H98&lt;=30,"1. First 30 days",IF($H98&lt;=90,"2. Days 31–90",IF($H98&lt;=180,"3. Days 91–180",IF($H98&lt;=365,"4. Days 181–365","5. Over a year")))))</f>
        <v/>
      </c>
      <c r="J98" s="15" t="str">
        <f aca="false">IF($A98="","",IFERROR(INDEX(Roster!$D$2:$D$301,MATCH($A98,Roster!$A$2:$A$301,0)),""))</f>
        <v/>
      </c>
      <c r="K98" s="15" t="str">
        <f aca="false">IF($A98="","",IFERROR(IF(INDEX(Roster!$M$2:$M$301,MATCH($A98,Roster!$A$2:$A$301,0))="","",INDEX(Roster!$M$2:$M$301,MATCH($A98,Roster!$A$2:$A$301,0))),""))</f>
        <v/>
      </c>
      <c r="L98" s="14"/>
      <c r="M98" s="14"/>
      <c r="N98" s="14"/>
      <c r="O98" s="15" t="str">
        <f aca="false">IF($A98="","",IF(COUNTIF($L98:$N98,"Yes")=3,"Done","Open"))</f>
        <v/>
      </c>
      <c r="P98" s="14"/>
    </row>
    <row r="99" customFormat="false" ht="15" hidden="false" customHeight="false" outlineLevel="0" collapsed="false">
      <c r="A99" s="14"/>
      <c r="B99" s="15" t="str">
        <f aca="false">IF($A99="","",IFERROR(INDEX(Roster!$B$2:$B$301,MATCH($A99,Roster!$A$2:$A$301,0)),"ID not on Roster"))</f>
        <v/>
      </c>
      <c r="C99" s="15" t="str">
        <f aca="false">IF($A99="","",IFERROR(INDEX(Roster!$F$2:$F$301,MATCH($A99,Roster!$A$2:$A$301,0)),""))</f>
        <v/>
      </c>
      <c r="D99" s="18" t="str">
        <f aca="false">IF($A99="","",IFERROR(INDEX(Roster!$J$2:$J$301,MATCH($A99,Roster!$A$2:$A$301,0)),""))</f>
        <v/>
      </c>
      <c r="E99" s="16"/>
      <c r="F99" s="14"/>
      <c r="G99" s="14"/>
      <c r="H99" s="15" t="str">
        <f aca="false">IF(OR($D99="",$E99=""),"",$E99-$D99)</f>
        <v/>
      </c>
      <c r="I99" s="15" t="str">
        <f aca="false">IF($H99="","",IF($H99&lt;=30,"1. First 30 days",IF($H99&lt;=90,"2. Days 31–90",IF($H99&lt;=180,"3. Days 91–180",IF($H99&lt;=365,"4. Days 181–365","5. Over a year")))))</f>
        <v/>
      </c>
      <c r="J99" s="15" t="str">
        <f aca="false">IF($A99="","",IFERROR(INDEX(Roster!$D$2:$D$301,MATCH($A99,Roster!$A$2:$A$301,0)),""))</f>
        <v/>
      </c>
      <c r="K99" s="15" t="str">
        <f aca="false">IF($A99="","",IFERROR(IF(INDEX(Roster!$M$2:$M$301,MATCH($A99,Roster!$A$2:$A$301,0))="","",INDEX(Roster!$M$2:$M$301,MATCH($A99,Roster!$A$2:$A$301,0))),""))</f>
        <v/>
      </c>
      <c r="L99" s="14"/>
      <c r="M99" s="14"/>
      <c r="N99" s="14"/>
      <c r="O99" s="15" t="str">
        <f aca="false">IF($A99="","",IF(COUNTIF($L99:$N99,"Yes")=3,"Done","Open"))</f>
        <v/>
      </c>
      <c r="P99" s="14"/>
    </row>
    <row r="100" customFormat="false" ht="15" hidden="false" customHeight="false" outlineLevel="0" collapsed="false">
      <c r="A100" s="14"/>
      <c r="B100" s="15" t="str">
        <f aca="false">IF($A100="","",IFERROR(INDEX(Roster!$B$2:$B$301,MATCH($A100,Roster!$A$2:$A$301,0)),"ID not on Roster"))</f>
        <v/>
      </c>
      <c r="C100" s="15" t="str">
        <f aca="false">IF($A100="","",IFERROR(INDEX(Roster!$F$2:$F$301,MATCH($A100,Roster!$A$2:$A$301,0)),""))</f>
        <v/>
      </c>
      <c r="D100" s="18" t="str">
        <f aca="false">IF($A100="","",IFERROR(INDEX(Roster!$J$2:$J$301,MATCH($A100,Roster!$A$2:$A$301,0)),""))</f>
        <v/>
      </c>
      <c r="E100" s="16"/>
      <c r="F100" s="14"/>
      <c r="G100" s="14"/>
      <c r="H100" s="15" t="str">
        <f aca="false">IF(OR($D100="",$E100=""),"",$E100-$D100)</f>
        <v/>
      </c>
      <c r="I100" s="15" t="str">
        <f aca="false">IF($H100="","",IF($H100&lt;=30,"1. First 30 days",IF($H100&lt;=90,"2. Days 31–90",IF($H100&lt;=180,"3. Days 91–180",IF($H100&lt;=365,"4. Days 181–365","5. Over a year")))))</f>
        <v/>
      </c>
      <c r="J100" s="15" t="str">
        <f aca="false">IF($A100="","",IFERROR(INDEX(Roster!$D$2:$D$301,MATCH($A100,Roster!$A$2:$A$301,0)),""))</f>
        <v/>
      </c>
      <c r="K100" s="15" t="str">
        <f aca="false">IF($A100="","",IFERROR(IF(INDEX(Roster!$M$2:$M$301,MATCH($A100,Roster!$A$2:$A$301,0))="","",INDEX(Roster!$M$2:$M$301,MATCH($A100,Roster!$A$2:$A$301,0))),""))</f>
        <v/>
      </c>
      <c r="L100" s="14"/>
      <c r="M100" s="14"/>
      <c r="N100" s="14"/>
      <c r="O100" s="15" t="str">
        <f aca="false">IF($A100="","",IF(COUNTIF($L100:$N100,"Yes")=3,"Done","Open"))</f>
        <v/>
      </c>
      <c r="P100" s="14"/>
    </row>
    <row r="101" customFormat="false" ht="15" hidden="false" customHeight="false" outlineLevel="0" collapsed="false">
      <c r="A101" s="14"/>
      <c r="B101" s="15" t="str">
        <f aca="false">IF($A101="","",IFERROR(INDEX(Roster!$B$2:$B$301,MATCH($A101,Roster!$A$2:$A$301,0)),"ID not on Roster"))</f>
        <v/>
      </c>
      <c r="C101" s="15" t="str">
        <f aca="false">IF($A101="","",IFERROR(INDEX(Roster!$F$2:$F$301,MATCH($A101,Roster!$A$2:$A$301,0)),""))</f>
        <v/>
      </c>
      <c r="D101" s="18" t="str">
        <f aca="false">IF($A101="","",IFERROR(INDEX(Roster!$J$2:$J$301,MATCH($A101,Roster!$A$2:$A$301,0)),""))</f>
        <v/>
      </c>
      <c r="E101" s="16"/>
      <c r="F101" s="14"/>
      <c r="G101" s="14"/>
      <c r="H101" s="15" t="str">
        <f aca="false">IF(OR($D101="",$E101=""),"",$E101-$D101)</f>
        <v/>
      </c>
      <c r="I101" s="15" t="str">
        <f aca="false">IF($H101="","",IF($H101&lt;=30,"1. First 30 days",IF($H101&lt;=90,"2. Days 31–90",IF($H101&lt;=180,"3. Days 91–180",IF($H101&lt;=365,"4. Days 181–365","5. Over a year")))))</f>
        <v/>
      </c>
      <c r="J101" s="15" t="str">
        <f aca="false">IF($A101="","",IFERROR(INDEX(Roster!$D$2:$D$301,MATCH($A101,Roster!$A$2:$A$301,0)),""))</f>
        <v/>
      </c>
      <c r="K101" s="15" t="str">
        <f aca="false">IF($A101="","",IFERROR(IF(INDEX(Roster!$M$2:$M$301,MATCH($A101,Roster!$A$2:$A$301,0))="","",INDEX(Roster!$M$2:$M$301,MATCH($A101,Roster!$A$2:$A$301,0))),""))</f>
        <v/>
      </c>
      <c r="L101" s="14"/>
      <c r="M101" s="14"/>
      <c r="N101" s="14"/>
      <c r="O101" s="15" t="str">
        <f aca="false">IF($A101="","",IF(COUNTIF($L101:$N101,"Yes")=3,"Done","Open"))</f>
        <v/>
      </c>
      <c r="P101" s="14"/>
    </row>
    <row r="102" customFormat="false" ht="15" hidden="false" customHeight="false" outlineLevel="0" collapsed="false">
      <c r="A102" s="14"/>
      <c r="B102" s="15" t="str">
        <f aca="false">IF($A102="","",IFERROR(INDEX(Roster!$B$2:$B$301,MATCH($A102,Roster!$A$2:$A$301,0)),"ID not on Roster"))</f>
        <v/>
      </c>
      <c r="C102" s="15" t="str">
        <f aca="false">IF($A102="","",IFERROR(INDEX(Roster!$F$2:$F$301,MATCH($A102,Roster!$A$2:$A$301,0)),""))</f>
        <v/>
      </c>
      <c r="D102" s="18" t="str">
        <f aca="false">IF($A102="","",IFERROR(INDEX(Roster!$J$2:$J$301,MATCH($A102,Roster!$A$2:$A$301,0)),""))</f>
        <v/>
      </c>
      <c r="E102" s="16"/>
      <c r="F102" s="14"/>
      <c r="G102" s="14"/>
      <c r="H102" s="15" t="str">
        <f aca="false">IF(OR($D102="",$E102=""),"",$E102-$D102)</f>
        <v/>
      </c>
      <c r="I102" s="15" t="str">
        <f aca="false">IF($H102="","",IF($H102&lt;=30,"1. First 30 days",IF($H102&lt;=90,"2. Days 31–90",IF($H102&lt;=180,"3. Days 91–180",IF($H102&lt;=365,"4. Days 181–365","5. Over a year")))))</f>
        <v/>
      </c>
      <c r="J102" s="15" t="str">
        <f aca="false">IF($A102="","",IFERROR(INDEX(Roster!$D$2:$D$301,MATCH($A102,Roster!$A$2:$A$301,0)),""))</f>
        <v/>
      </c>
      <c r="K102" s="15" t="str">
        <f aca="false">IF($A102="","",IFERROR(IF(INDEX(Roster!$M$2:$M$301,MATCH($A102,Roster!$A$2:$A$301,0))="","",INDEX(Roster!$M$2:$M$301,MATCH($A102,Roster!$A$2:$A$301,0))),""))</f>
        <v/>
      </c>
      <c r="L102" s="14"/>
      <c r="M102" s="14"/>
      <c r="N102" s="14"/>
      <c r="O102" s="15" t="str">
        <f aca="false">IF($A102="","",IF(COUNTIF($L102:$N102,"Yes")=3,"Done","Open"))</f>
        <v/>
      </c>
      <c r="P102" s="14"/>
    </row>
    <row r="103" customFormat="false" ht="15" hidden="false" customHeight="false" outlineLevel="0" collapsed="false">
      <c r="A103" s="14"/>
      <c r="B103" s="15" t="str">
        <f aca="false">IF($A103="","",IFERROR(INDEX(Roster!$B$2:$B$301,MATCH($A103,Roster!$A$2:$A$301,0)),"ID not on Roster"))</f>
        <v/>
      </c>
      <c r="C103" s="15" t="str">
        <f aca="false">IF($A103="","",IFERROR(INDEX(Roster!$F$2:$F$301,MATCH($A103,Roster!$A$2:$A$301,0)),""))</f>
        <v/>
      </c>
      <c r="D103" s="18" t="str">
        <f aca="false">IF($A103="","",IFERROR(INDEX(Roster!$J$2:$J$301,MATCH($A103,Roster!$A$2:$A$301,0)),""))</f>
        <v/>
      </c>
      <c r="E103" s="16"/>
      <c r="F103" s="14"/>
      <c r="G103" s="14"/>
      <c r="H103" s="15" t="str">
        <f aca="false">IF(OR($D103="",$E103=""),"",$E103-$D103)</f>
        <v/>
      </c>
      <c r="I103" s="15" t="str">
        <f aca="false">IF($H103="","",IF($H103&lt;=30,"1. First 30 days",IF($H103&lt;=90,"2. Days 31–90",IF($H103&lt;=180,"3. Days 91–180",IF($H103&lt;=365,"4. Days 181–365","5. Over a year")))))</f>
        <v/>
      </c>
      <c r="J103" s="15" t="str">
        <f aca="false">IF($A103="","",IFERROR(INDEX(Roster!$D$2:$D$301,MATCH($A103,Roster!$A$2:$A$301,0)),""))</f>
        <v/>
      </c>
      <c r="K103" s="15" t="str">
        <f aca="false">IF($A103="","",IFERROR(IF(INDEX(Roster!$M$2:$M$301,MATCH($A103,Roster!$A$2:$A$301,0))="","",INDEX(Roster!$M$2:$M$301,MATCH($A103,Roster!$A$2:$A$301,0))),""))</f>
        <v/>
      </c>
      <c r="L103" s="14"/>
      <c r="M103" s="14"/>
      <c r="N103" s="14"/>
      <c r="O103" s="15" t="str">
        <f aca="false">IF($A103="","",IF(COUNTIF($L103:$N103,"Yes")=3,"Done","Open"))</f>
        <v/>
      </c>
      <c r="P103" s="14"/>
    </row>
    <row r="104" customFormat="false" ht="15" hidden="false" customHeight="false" outlineLevel="0" collapsed="false">
      <c r="A104" s="14"/>
      <c r="B104" s="15" t="str">
        <f aca="false">IF($A104="","",IFERROR(INDEX(Roster!$B$2:$B$301,MATCH($A104,Roster!$A$2:$A$301,0)),"ID not on Roster"))</f>
        <v/>
      </c>
      <c r="C104" s="15" t="str">
        <f aca="false">IF($A104="","",IFERROR(INDEX(Roster!$F$2:$F$301,MATCH($A104,Roster!$A$2:$A$301,0)),""))</f>
        <v/>
      </c>
      <c r="D104" s="18" t="str">
        <f aca="false">IF($A104="","",IFERROR(INDEX(Roster!$J$2:$J$301,MATCH($A104,Roster!$A$2:$A$301,0)),""))</f>
        <v/>
      </c>
      <c r="E104" s="16"/>
      <c r="F104" s="14"/>
      <c r="G104" s="14"/>
      <c r="H104" s="15" t="str">
        <f aca="false">IF(OR($D104="",$E104=""),"",$E104-$D104)</f>
        <v/>
      </c>
      <c r="I104" s="15" t="str">
        <f aca="false">IF($H104="","",IF($H104&lt;=30,"1. First 30 days",IF($H104&lt;=90,"2. Days 31–90",IF($H104&lt;=180,"3. Days 91–180",IF($H104&lt;=365,"4. Days 181–365","5. Over a year")))))</f>
        <v/>
      </c>
      <c r="J104" s="15" t="str">
        <f aca="false">IF($A104="","",IFERROR(INDEX(Roster!$D$2:$D$301,MATCH($A104,Roster!$A$2:$A$301,0)),""))</f>
        <v/>
      </c>
      <c r="K104" s="15" t="str">
        <f aca="false">IF($A104="","",IFERROR(IF(INDEX(Roster!$M$2:$M$301,MATCH($A104,Roster!$A$2:$A$301,0))="","",INDEX(Roster!$M$2:$M$301,MATCH($A104,Roster!$A$2:$A$301,0))),""))</f>
        <v/>
      </c>
      <c r="L104" s="14"/>
      <c r="M104" s="14"/>
      <c r="N104" s="14"/>
      <c r="O104" s="15" t="str">
        <f aca="false">IF($A104="","",IF(COUNTIF($L104:$N104,"Yes")=3,"Done","Open"))</f>
        <v/>
      </c>
      <c r="P104" s="14"/>
    </row>
    <row r="105" customFormat="false" ht="15" hidden="false" customHeight="false" outlineLevel="0" collapsed="false">
      <c r="A105" s="14"/>
      <c r="B105" s="15" t="str">
        <f aca="false">IF($A105="","",IFERROR(INDEX(Roster!$B$2:$B$301,MATCH($A105,Roster!$A$2:$A$301,0)),"ID not on Roster"))</f>
        <v/>
      </c>
      <c r="C105" s="15" t="str">
        <f aca="false">IF($A105="","",IFERROR(INDEX(Roster!$F$2:$F$301,MATCH($A105,Roster!$A$2:$A$301,0)),""))</f>
        <v/>
      </c>
      <c r="D105" s="18" t="str">
        <f aca="false">IF($A105="","",IFERROR(INDEX(Roster!$J$2:$J$301,MATCH($A105,Roster!$A$2:$A$301,0)),""))</f>
        <v/>
      </c>
      <c r="E105" s="16"/>
      <c r="F105" s="14"/>
      <c r="G105" s="14"/>
      <c r="H105" s="15" t="str">
        <f aca="false">IF(OR($D105="",$E105=""),"",$E105-$D105)</f>
        <v/>
      </c>
      <c r="I105" s="15" t="str">
        <f aca="false">IF($H105="","",IF($H105&lt;=30,"1. First 30 days",IF($H105&lt;=90,"2. Days 31–90",IF($H105&lt;=180,"3. Days 91–180",IF($H105&lt;=365,"4. Days 181–365","5. Over a year")))))</f>
        <v/>
      </c>
      <c r="J105" s="15" t="str">
        <f aca="false">IF($A105="","",IFERROR(INDEX(Roster!$D$2:$D$301,MATCH($A105,Roster!$A$2:$A$301,0)),""))</f>
        <v/>
      </c>
      <c r="K105" s="15" t="str">
        <f aca="false">IF($A105="","",IFERROR(IF(INDEX(Roster!$M$2:$M$301,MATCH($A105,Roster!$A$2:$A$301,0))="","",INDEX(Roster!$M$2:$M$301,MATCH($A105,Roster!$A$2:$A$301,0))),""))</f>
        <v/>
      </c>
      <c r="L105" s="14"/>
      <c r="M105" s="14"/>
      <c r="N105" s="14"/>
      <c r="O105" s="15" t="str">
        <f aca="false">IF($A105="","",IF(COUNTIF($L105:$N105,"Yes")=3,"Done","Open"))</f>
        <v/>
      </c>
      <c r="P105" s="14"/>
    </row>
    <row r="106" customFormat="false" ht="15" hidden="false" customHeight="false" outlineLevel="0" collapsed="false">
      <c r="A106" s="14"/>
      <c r="B106" s="15" t="str">
        <f aca="false">IF($A106="","",IFERROR(INDEX(Roster!$B$2:$B$301,MATCH($A106,Roster!$A$2:$A$301,0)),"ID not on Roster"))</f>
        <v/>
      </c>
      <c r="C106" s="15" t="str">
        <f aca="false">IF($A106="","",IFERROR(INDEX(Roster!$F$2:$F$301,MATCH($A106,Roster!$A$2:$A$301,0)),""))</f>
        <v/>
      </c>
      <c r="D106" s="18" t="str">
        <f aca="false">IF($A106="","",IFERROR(INDEX(Roster!$J$2:$J$301,MATCH($A106,Roster!$A$2:$A$301,0)),""))</f>
        <v/>
      </c>
      <c r="E106" s="16"/>
      <c r="F106" s="14"/>
      <c r="G106" s="14"/>
      <c r="H106" s="15" t="str">
        <f aca="false">IF(OR($D106="",$E106=""),"",$E106-$D106)</f>
        <v/>
      </c>
      <c r="I106" s="15" t="str">
        <f aca="false">IF($H106="","",IF($H106&lt;=30,"1. First 30 days",IF($H106&lt;=90,"2. Days 31–90",IF($H106&lt;=180,"3. Days 91–180",IF($H106&lt;=365,"4. Days 181–365","5. Over a year")))))</f>
        <v/>
      </c>
      <c r="J106" s="15" t="str">
        <f aca="false">IF($A106="","",IFERROR(INDEX(Roster!$D$2:$D$301,MATCH($A106,Roster!$A$2:$A$301,0)),""))</f>
        <v/>
      </c>
      <c r="K106" s="15" t="str">
        <f aca="false">IF($A106="","",IFERROR(IF(INDEX(Roster!$M$2:$M$301,MATCH($A106,Roster!$A$2:$A$301,0))="","",INDEX(Roster!$M$2:$M$301,MATCH($A106,Roster!$A$2:$A$301,0))),""))</f>
        <v/>
      </c>
      <c r="L106" s="14"/>
      <c r="M106" s="14"/>
      <c r="N106" s="14"/>
      <c r="O106" s="15" t="str">
        <f aca="false">IF($A106="","",IF(COUNTIF($L106:$N106,"Yes")=3,"Done","Open"))</f>
        <v/>
      </c>
      <c r="P106" s="14"/>
    </row>
    <row r="107" customFormat="false" ht="15" hidden="false" customHeight="false" outlineLevel="0" collapsed="false">
      <c r="A107" s="14"/>
      <c r="B107" s="15" t="str">
        <f aca="false">IF($A107="","",IFERROR(INDEX(Roster!$B$2:$B$301,MATCH($A107,Roster!$A$2:$A$301,0)),"ID not on Roster"))</f>
        <v/>
      </c>
      <c r="C107" s="15" t="str">
        <f aca="false">IF($A107="","",IFERROR(INDEX(Roster!$F$2:$F$301,MATCH($A107,Roster!$A$2:$A$301,0)),""))</f>
        <v/>
      </c>
      <c r="D107" s="18" t="str">
        <f aca="false">IF($A107="","",IFERROR(INDEX(Roster!$J$2:$J$301,MATCH($A107,Roster!$A$2:$A$301,0)),""))</f>
        <v/>
      </c>
      <c r="E107" s="16"/>
      <c r="F107" s="14"/>
      <c r="G107" s="14"/>
      <c r="H107" s="15" t="str">
        <f aca="false">IF(OR($D107="",$E107=""),"",$E107-$D107)</f>
        <v/>
      </c>
      <c r="I107" s="15" t="str">
        <f aca="false">IF($H107="","",IF($H107&lt;=30,"1. First 30 days",IF($H107&lt;=90,"2. Days 31–90",IF($H107&lt;=180,"3. Days 91–180",IF($H107&lt;=365,"4. Days 181–365","5. Over a year")))))</f>
        <v/>
      </c>
      <c r="J107" s="15" t="str">
        <f aca="false">IF($A107="","",IFERROR(INDEX(Roster!$D$2:$D$301,MATCH($A107,Roster!$A$2:$A$301,0)),""))</f>
        <v/>
      </c>
      <c r="K107" s="15" t="str">
        <f aca="false">IF($A107="","",IFERROR(IF(INDEX(Roster!$M$2:$M$301,MATCH($A107,Roster!$A$2:$A$301,0))="","",INDEX(Roster!$M$2:$M$301,MATCH($A107,Roster!$A$2:$A$301,0))),""))</f>
        <v/>
      </c>
      <c r="L107" s="14"/>
      <c r="M107" s="14"/>
      <c r="N107" s="14"/>
      <c r="O107" s="15" t="str">
        <f aca="false">IF($A107="","",IF(COUNTIF($L107:$N107,"Yes")=3,"Done","Open"))</f>
        <v/>
      </c>
      <c r="P107" s="14"/>
    </row>
    <row r="108" customFormat="false" ht="15" hidden="false" customHeight="false" outlineLevel="0" collapsed="false">
      <c r="A108" s="14"/>
      <c r="B108" s="15" t="str">
        <f aca="false">IF($A108="","",IFERROR(INDEX(Roster!$B$2:$B$301,MATCH($A108,Roster!$A$2:$A$301,0)),"ID not on Roster"))</f>
        <v/>
      </c>
      <c r="C108" s="15" t="str">
        <f aca="false">IF($A108="","",IFERROR(INDEX(Roster!$F$2:$F$301,MATCH($A108,Roster!$A$2:$A$301,0)),""))</f>
        <v/>
      </c>
      <c r="D108" s="18" t="str">
        <f aca="false">IF($A108="","",IFERROR(INDEX(Roster!$J$2:$J$301,MATCH($A108,Roster!$A$2:$A$301,0)),""))</f>
        <v/>
      </c>
      <c r="E108" s="16"/>
      <c r="F108" s="14"/>
      <c r="G108" s="14"/>
      <c r="H108" s="15" t="str">
        <f aca="false">IF(OR($D108="",$E108=""),"",$E108-$D108)</f>
        <v/>
      </c>
      <c r="I108" s="15" t="str">
        <f aca="false">IF($H108="","",IF($H108&lt;=30,"1. First 30 days",IF($H108&lt;=90,"2. Days 31–90",IF($H108&lt;=180,"3. Days 91–180",IF($H108&lt;=365,"4. Days 181–365","5. Over a year")))))</f>
        <v/>
      </c>
      <c r="J108" s="15" t="str">
        <f aca="false">IF($A108="","",IFERROR(INDEX(Roster!$D$2:$D$301,MATCH($A108,Roster!$A$2:$A$301,0)),""))</f>
        <v/>
      </c>
      <c r="K108" s="15" t="str">
        <f aca="false">IF($A108="","",IFERROR(IF(INDEX(Roster!$M$2:$M$301,MATCH($A108,Roster!$A$2:$A$301,0))="","",INDEX(Roster!$M$2:$M$301,MATCH($A108,Roster!$A$2:$A$301,0))),""))</f>
        <v/>
      </c>
      <c r="L108" s="14"/>
      <c r="M108" s="14"/>
      <c r="N108" s="14"/>
      <c r="O108" s="15" t="str">
        <f aca="false">IF($A108="","",IF(COUNTIF($L108:$N108,"Yes")=3,"Done","Open"))</f>
        <v/>
      </c>
      <c r="P108" s="14"/>
    </row>
    <row r="109" customFormat="false" ht="15" hidden="false" customHeight="false" outlineLevel="0" collapsed="false">
      <c r="A109" s="14"/>
      <c r="B109" s="15" t="str">
        <f aca="false">IF($A109="","",IFERROR(INDEX(Roster!$B$2:$B$301,MATCH($A109,Roster!$A$2:$A$301,0)),"ID not on Roster"))</f>
        <v/>
      </c>
      <c r="C109" s="15" t="str">
        <f aca="false">IF($A109="","",IFERROR(INDEX(Roster!$F$2:$F$301,MATCH($A109,Roster!$A$2:$A$301,0)),""))</f>
        <v/>
      </c>
      <c r="D109" s="18" t="str">
        <f aca="false">IF($A109="","",IFERROR(INDEX(Roster!$J$2:$J$301,MATCH($A109,Roster!$A$2:$A$301,0)),""))</f>
        <v/>
      </c>
      <c r="E109" s="16"/>
      <c r="F109" s="14"/>
      <c r="G109" s="14"/>
      <c r="H109" s="15" t="str">
        <f aca="false">IF(OR($D109="",$E109=""),"",$E109-$D109)</f>
        <v/>
      </c>
      <c r="I109" s="15" t="str">
        <f aca="false">IF($H109="","",IF($H109&lt;=30,"1. First 30 days",IF($H109&lt;=90,"2. Days 31–90",IF($H109&lt;=180,"3. Days 91–180",IF($H109&lt;=365,"4. Days 181–365","5. Over a year")))))</f>
        <v/>
      </c>
      <c r="J109" s="15" t="str">
        <f aca="false">IF($A109="","",IFERROR(INDEX(Roster!$D$2:$D$301,MATCH($A109,Roster!$A$2:$A$301,0)),""))</f>
        <v/>
      </c>
      <c r="K109" s="15" t="str">
        <f aca="false">IF($A109="","",IFERROR(IF(INDEX(Roster!$M$2:$M$301,MATCH($A109,Roster!$A$2:$A$301,0))="","",INDEX(Roster!$M$2:$M$301,MATCH($A109,Roster!$A$2:$A$301,0))),""))</f>
        <v/>
      </c>
      <c r="L109" s="14"/>
      <c r="M109" s="14"/>
      <c r="N109" s="14"/>
      <c r="O109" s="15" t="str">
        <f aca="false">IF($A109="","",IF(COUNTIF($L109:$N109,"Yes")=3,"Done","Open"))</f>
        <v/>
      </c>
      <c r="P109" s="14"/>
    </row>
    <row r="110" customFormat="false" ht="15" hidden="false" customHeight="false" outlineLevel="0" collapsed="false">
      <c r="A110" s="14"/>
      <c r="B110" s="15" t="str">
        <f aca="false">IF($A110="","",IFERROR(INDEX(Roster!$B$2:$B$301,MATCH($A110,Roster!$A$2:$A$301,0)),"ID not on Roster"))</f>
        <v/>
      </c>
      <c r="C110" s="15" t="str">
        <f aca="false">IF($A110="","",IFERROR(INDEX(Roster!$F$2:$F$301,MATCH($A110,Roster!$A$2:$A$301,0)),""))</f>
        <v/>
      </c>
      <c r="D110" s="18" t="str">
        <f aca="false">IF($A110="","",IFERROR(INDEX(Roster!$J$2:$J$301,MATCH($A110,Roster!$A$2:$A$301,0)),""))</f>
        <v/>
      </c>
      <c r="E110" s="16"/>
      <c r="F110" s="14"/>
      <c r="G110" s="14"/>
      <c r="H110" s="15" t="str">
        <f aca="false">IF(OR($D110="",$E110=""),"",$E110-$D110)</f>
        <v/>
      </c>
      <c r="I110" s="15" t="str">
        <f aca="false">IF($H110="","",IF($H110&lt;=30,"1. First 30 days",IF($H110&lt;=90,"2. Days 31–90",IF($H110&lt;=180,"3. Days 91–180",IF($H110&lt;=365,"4. Days 181–365","5. Over a year")))))</f>
        <v/>
      </c>
      <c r="J110" s="15" t="str">
        <f aca="false">IF($A110="","",IFERROR(INDEX(Roster!$D$2:$D$301,MATCH($A110,Roster!$A$2:$A$301,0)),""))</f>
        <v/>
      </c>
      <c r="K110" s="15" t="str">
        <f aca="false">IF($A110="","",IFERROR(IF(INDEX(Roster!$M$2:$M$301,MATCH($A110,Roster!$A$2:$A$301,0))="","",INDEX(Roster!$M$2:$M$301,MATCH($A110,Roster!$A$2:$A$301,0))),""))</f>
        <v/>
      </c>
      <c r="L110" s="14"/>
      <c r="M110" s="14"/>
      <c r="N110" s="14"/>
      <c r="O110" s="15" t="str">
        <f aca="false">IF($A110="","",IF(COUNTIF($L110:$N110,"Yes")=3,"Done","Open"))</f>
        <v/>
      </c>
      <c r="P110" s="14"/>
    </row>
    <row r="111" customFormat="false" ht="15" hidden="false" customHeight="false" outlineLevel="0" collapsed="false">
      <c r="A111" s="14"/>
      <c r="B111" s="15" t="str">
        <f aca="false">IF($A111="","",IFERROR(INDEX(Roster!$B$2:$B$301,MATCH($A111,Roster!$A$2:$A$301,0)),"ID not on Roster"))</f>
        <v/>
      </c>
      <c r="C111" s="15" t="str">
        <f aca="false">IF($A111="","",IFERROR(INDEX(Roster!$F$2:$F$301,MATCH($A111,Roster!$A$2:$A$301,0)),""))</f>
        <v/>
      </c>
      <c r="D111" s="18" t="str">
        <f aca="false">IF($A111="","",IFERROR(INDEX(Roster!$J$2:$J$301,MATCH($A111,Roster!$A$2:$A$301,0)),""))</f>
        <v/>
      </c>
      <c r="E111" s="16"/>
      <c r="F111" s="14"/>
      <c r="G111" s="14"/>
      <c r="H111" s="15" t="str">
        <f aca="false">IF(OR($D111="",$E111=""),"",$E111-$D111)</f>
        <v/>
      </c>
      <c r="I111" s="15" t="str">
        <f aca="false">IF($H111="","",IF($H111&lt;=30,"1. First 30 days",IF($H111&lt;=90,"2. Days 31–90",IF($H111&lt;=180,"3. Days 91–180",IF($H111&lt;=365,"4. Days 181–365","5. Over a year")))))</f>
        <v/>
      </c>
      <c r="J111" s="15" t="str">
        <f aca="false">IF($A111="","",IFERROR(INDEX(Roster!$D$2:$D$301,MATCH($A111,Roster!$A$2:$A$301,0)),""))</f>
        <v/>
      </c>
      <c r="K111" s="15" t="str">
        <f aca="false">IF($A111="","",IFERROR(IF(INDEX(Roster!$M$2:$M$301,MATCH($A111,Roster!$A$2:$A$301,0))="","",INDEX(Roster!$M$2:$M$301,MATCH($A111,Roster!$A$2:$A$301,0))),""))</f>
        <v/>
      </c>
      <c r="L111" s="14"/>
      <c r="M111" s="14"/>
      <c r="N111" s="14"/>
      <c r="O111" s="15" t="str">
        <f aca="false">IF($A111="","",IF(COUNTIF($L111:$N111,"Yes")=3,"Done","Open"))</f>
        <v/>
      </c>
      <c r="P111" s="14"/>
    </row>
    <row r="112" customFormat="false" ht="15" hidden="false" customHeight="false" outlineLevel="0" collapsed="false">
      <c r="A112" s="14"/>
      <c r="B112" s="15" t="str">
        <f aca="false">IF($A112="","",IFERROR(INDEX(Roster!$B$2:$B$301,MATCH($A112,Roster!$A$2:$A$301,0)),"ID not on Roster"))</f>
        <v/>
      </c>
      <c r="C112" s="15" t="str">
        <f aca="false">IF($A112="","",IFERROR(INDEX(Roster!$F$2:$F$301,MATCH($A112,Roster!$A$2:$A$301,0)),""))</f>
        <v/>
      </c>
      <c r="D112" s="18" t="str">
        <f aca="false">IF($A112="","",IFERROR(INDEX(Roster!$J$2:$J$301,MATCH($A112,Roster!$A$2:$A$301,0)),""))</f>
        <v/>
      </c>
      <c r="E112" s="16"/>
      <c r="F112" s="14"/>
      <c r="G112" s="14"/>
      <c r="H112" s="15" t="str">
        <f aca="false">IF(OR($D112="",$E112=""),"",$E112-$D112)</f>
        <v/>
      </c>
      <c r="I112" s="15" t="str">
        <f aca="false">IF($H112="","",IF($H112&lt;=30,"1. First 30 days",IF($H112&lt;=90,"2. Days 31–90",IF($H112&lt;=180,"3. Days 91–180",IF($H112&lt;=365,"4. Days 181–365","5. Over a year")))))</f>
        <v/>
      </c>
      <c r="J112" s="15" t="str">
        <f aca="false">IF($A112="","",IFERROR(INDEX(Roster!$D$2:$D$301,MATCH($A112,Roster!$A$2:$A$301,0)),""))</f>
        <v/>
      </c>
      <c r="K112" s="15" t="str">
        <f aca="false">IF($A112="","",IFERROR(IF(INDEX(Roster!$M$2:$M$301,MATCH($A112,Roster!$A$2:$A$301,0))="","",INDEX(Roster!$M$2:$M$301,MATCH($A112,Roster!$A$2:$A$301,0))),""))</f>
        <v/>
      </c>
      <c r="L112" s="14"/>
      <c r="M112" s="14"/>
      <c r="N112" s="14"/>
      <c r="O112" s="15" t="str">
        <f aca="false">IF($A112="","",IF(COUNTIF($L112:$N112,"Yes")=3,"Done","Open"))</f>
        <v/>
      </c>
      <c r="P112" s="14"/>
    </row>
    <row r="113" customFormat="false" ht="15" hidden="false" customHeight="false" outlineLevel="0" collapsed="false">
      <c r="A113" s="14"/>
      <c r="B113" s="15" t="str">
        <f aca="false">IF($A113="","",IFERROR(INDEX(Roster!$B$2:$B$301,MATCH($A113,Roster!$A$2:$A$301,0)),"ID not on Roster"))</f>
        <v/>
      </c>
      <c r="C113" s="15" t="str">
        <f aca="false">IF($A113="","",IFERROR(INDEX(Roster!$F$2:$F$301,MATCH($A113,Roster!$A$2:$A$301,0)),""))</f>
        <v/>
      </c>
      <c r="D113" s="18" t="str">
        <f aca="false">IF($A113="","",IFERROR(INDEX(Roster!$J$2:$J$301,MATCH($A113,Roster!$A$2:$A$301,0)),""))</f>
        <v/>
      </c>
      <c r="E113" s="16"/>
      <c r="F113" s="14"/>
      <c r="G113" s="14"/>
      <c r="H113" s="15" t="str">
        <f aca="false">IF(OR($D113="",$E113=""),"",$E113-$D113)</f>
        <v/>
      </c>
      <c r="I113" s="15" t="str">
        <f aca="false">IF($H113="","",IF($H113&lt;=30,"1. First 30 days",IF($H113&lt;=90,"2. Days 31–90",IF($H113&lt;=180,"3. Days 91–180",IF($H113&lt;=365,"4. Days 181–365","5. Over a year")))))</f>
        <v/>
      </c>
      <c r="J113" s="15" t="str">
        <f aca="false">IF($A113="","",IFERROR(INDEX(Roster!$D$2:$D$301,MATCH($A113,Roster!$A$2:$A$301,0)),""))</f>
        <v/>
      </c>
      <c r="K113" s="15" t="str">
        <f aca="false">IF($A113="","",IFERROR(IF(INDEX(Roster!$M$2:$M$301,MATCH($A113,Roster!$A$2:$A$301,0))="","",INDEX(Roster!$M$2:$M$301,MATCH($A113,Roster!$A$2:$A$301,0))),""))</f>
        <v/>
      </c>
      <c r="L113" s="14"/>
      <c r="M113" s="14"/>
      <c r="N113" s="14"/>
      <c r="O113" s="15" t="str">
        <f aca="false">IF($A113="","",IF(COUNTIF($L113:$N113,"Yes")=3,"Done","Open"))</f>
        <v/>
      </c>
      <c r="P113" s="14"/>
    </row>
    <row r="114" customFormat="false" ht="15" hidden="false" customHeight="false" outlineLevel="0" collapsed="false">
      <c r="A114" s="14"/>
      <c r="B114" s="15" t="str">
        <f aca="false">IF($A114="","",IFERROR(INDEX(Roster!$B$2:$B$301,MATCH($A114,Roster!$A$2:$A$301,0)),"ID not on Roster"))</f>
        <v/>
      </c>
      <c r="C114" s="15" t="str">
        <f aca="false">IF($A114="","",IFERROR(INDEX(Roster!$F$2:$F$301,MATCH($A114,Roster!$A$2:$A$301,0)),""))</f>
        <v/>
      </c>
      <c r="D114" s="18" t="str">
        <f aca="false">IF($A114="","",IFERROR(INDEX(Roster!$J$2:$J$301,MATCH($A114,Roster!$A$2:$A$301,0)),""))</f>
        <v/>
      </c>
      <c r="E114" s="16"/>
      <c r="F114" s="14"/>
      <c r="G114" s="14"/>
      <c r="H114" s="15" t="str">
        <f aca="false">IF(OR($D114="",$E114=""),"",$E114-$D114)</f>
        <v/>
      </c>
      <c r="I114" s="15" t="str">
        <f aca="false">IF($H114="","",IF($H114&lt;=30,"1. First 30 days",IF($H114&lt;=90,"2. Days 31–90",IF($H114&lt;=180,"3. Days 91–180",IF($H114&lt;=365,"4. Days 181–365","5. Over a year")))))</f>
        <v/>
      </c>
      <c r="J114" s="15" t="str">
        <f aca="false">IF($A114="","",IFERROR(INDEX(Roster!$D$2:$D$301,MATCH($A114,Roster!$A$2:$A$301,0)),""))</f>
        <v/>
      </c>
      <c r="K114" s="15" t="str">
        <f aca="false">IF($A114="","",IFERROR(IF(INDEX(Roster!$M$2:$M$301,MATCH($A114,Roster!$A$2:$A$301,0))="","",INDEX(Roster!$M$2:$M$301,MATCH($A114,Roster!$A$2:$A$301,0))),""))</f>
        <v/>
      </c>
      <c r="L114" s="14"/>
      <c r="M114" s="14"/>
      <c r="N114" s="14"/>
      <c r="O114" s="15" t="str">
        <f aca="false">IF($A114="","",IF(COUNTIF($L114:$N114,"Yes")=3,"Done","Open"))</f>
        <v/>
      </c>
      <c r="P114" s="14"/>
    </row>
    <row r="115" customFormat="false" ht="15" hidden="false" customHeight="false" outlineLevel="0" collapsed="false">
      <c r="A115" s="14"/>
      <c r="B115" s="15" t="str">
        <f aca="false">IF($A115="","",IFERROR(INDEX(Roster!$B$2:$B$301,MATCH($A115,Roster!$A$2:$A$301,0)),"ID not on Roster"))</f>
        <v/>
      </c>
      <c r="C115" s="15" t="str">
        <f aca="false">IF($A115="","",IFERROR(INDEX(Roster!$F$2:$F$301,MATCH($A115,Roster!$A$2:$A$301,0)),""))</f>
        <v/>
      </c>
      <c r="D115" s="18" t="str">
        <f aca="false">IF($A115="","",IFERROR(INDEX(Roster!$J$2:$J$301,MATCH($A115,Roster!$A$2:$A$301,0)),""))</f>
        <v/>
      </c>
      <c r="E115" s="16"/>
      <c r="F115" s="14"/>
      <c r="G115" s="14"/>
      <c r="H115" s="15" t="str">
        <f aca="false">IF(OR($D115="",$E115=""),"",$E115-$D115)</f>
        <v/>
      </c>
      <c r="I115" s="15" t="str">
        <f aca="false">IF($H115="","",IF($H115&lt;=30,"1. First 30 days",IF($H115&lt;=90,"2. Days 31–90",IF($H115&lt;=180,"3. Days 91–180",IF($H115&lt;=365,"4. Days 181–365","5. Over a year")))))</f>
        <v/>
      </c>
      <c r="J115" s="15" t="str">
        <f aca="false">IF($A115="","",IFERROR(INDEX(Roster!$D$2:$D$301,MATCH($A115,Roster!$A$2:$A$301,0)),""))</f>
        <v/>
      </c>
      <c r="K115" s="15" t="str">
        <f aca="false">IF($A115="","",IFERROR(IF(INDEX(Roster!$M$2:$M$301,MATCH($A115,Roster!$A$2:$A$301,0))="","",INDEX(Roster!$M$2:$M$301,MATCH($A115,Roster!$A$2:$A$301,0))),""))</f>
        <v/>
      </c>
      <c r="L115" s="14"/>
      <c r="M115" s="14"/>
      <c r="N115" s="14"/>
      <c r="O115" s="15" t="str">
        <f aca="false">IF($A115="","",IF(COUNTIF($L115:$N115,"Yes")=3,"Done","Open"))</f>
        <v/>
      </c>
      <c r="P115" s="14"/>
    </row>
    <row r="116" customFormat="false" ht="15" hidden="false" customHeight="false" outlineLevel="0" collapsed="false">
      <c r="A116" s="14"/>
      <c r="B116" s="15" t="str">
        <f aca="false">IF($A116="","",IFERROR(INDEX(Roster!$B$2:$B$301,MATCH($A116,Roster!$A$2:$A$301,0)),"ID not on Roster"))</f>
        <v/>
      </c>
      <c r="C116" s="15" t="str">
        <f aca="false">IF($A116="","",IFERROR(INDEX(Roster!$F$2:$F$301,MATCH($A116,Roster!$A$2:$A$301,0)),""))</f>
        <v/>
      </c>
      <c r="D116" s="18" t="str">
        <f aca="false">IF($A116="","",IFERROR(INDEX(Roster!$J$2:$J$301,MATCH($A116,Roster!$A$2:$A$301,0)),""))</f>
        <v/>
      </c>
      <c r="E116" s="16"/>
      <c r="F116" s="14"/>
      <c r="G116" s="14"/>
      <c r="H116" s="15" t="str">
        <f aca="false">IF(OR($D116="",$E116=""),"",$E116-$D116)</f>
        <v/>
      </c>
      <c r="I116" s="15" t="str">
        <f aca="false">IF($H116="","",IF($H116&lt;=30,"1. First 30 days",IF($H116&lt;=90,"2. Days 31–90",IF($H116&lt;=180,"3. Days 91–180",IF($H116&lt;=365,"4. Days 181–365","5. Over a year")))))</f>
        <v/>
      </c>
      <c r="J116" s="15" t="str">
        <f aca="false">IF($A116="","",IFERROR(INDEX(Roster!$D$2:$D$301,MATCH($A116,Roster!$A$2:$A$301,0)),""))</f>
        <v/>
      </c>
      <c r="K116" s="15" t="str">
        <f aca="false">IF($A116="","",IFERROR(IF(INDEX(Roster!$M$2:$M$301,MATCH($A116,Roster!$A$2:$A$301,0))="","",INDEX(Roster!$M$2:$M$301,MATCH($A116,Roster!$A$2:$A$301,0))),""))</f>
        <v/>
      </c>
      <c r="L116" s="14"/>
      <c r="M116" s="14"/>
      <c r="N116" s="14"/>
      <c r="O116" s="15" t="str">
        <f aca="false">IF($A116="","",IF(COUNTIF($L116:$N116,"Yes")=3,"Done","Open"))</f>
        <v/>
      </c>
      <c r="P116" s="14"/>
    </row>
    <row r="117" customFormat="false" ht="15" hidden="false" customHeight="false" outlineLevel="0" collapsed="false">
      <c r="A117" s="14"/>
      <c r="B117" s="15" t="str">
        <f aca="false">IF($A117="","",IFERROR(INDEX(Roster!$B$2:$B$301,MATCH($A117,Roster!$A$2:$A$301,0)),"ID not on Roster"))</f>
        <v/>
      </c>
      <c r="C117" s="15" t="str">
        <f aca="false">IF($A117="","",IFERROR(INDEX(Roster!$F$2:$F$301,MATCH($A117,Roster!$A$2:$A$301,0)),""))</f>
        <v/>
      </c>
      <c r="D117" s="18" t="str">
        <f aca="false">IF($A117="","",IFERROR(INDEX(Roster!$J$2:$J$301,MATCH($A117,Roster!$A$2:$A$301,0)),""))</f>
        <v/>
      </c>
      <c r="E117" s="16"/>
      <c r="F117" s="14"/>
      <c r="G117" s="14"/>
      <c r="H117" s="15" t="str">
        <f aca="false">IF(OR($D117="",$E117=""),"",$E117-$D117)</f>
        <v/>
      </c>
      <c r="I117" s="15" t="str">
        <f aca="false">IF($H117="","",IF($H117&lt;=30,"1. First 30 days",IF($H117&lt;=90,"2. Days 31–90",IF($H117&lt;=180,"3. Days 91–180",IF($H117&lt;=365,"4. Days 181–365","5. Over a year")))))</f>
        <v/>
      </c>
      <c r="J117" s="15" t="str">
        <f aca="false">IF($A117="","",IFERROR(INDEX(Roster!$D$2:$D$301,MATCH($A117,Roster!$A$2:$A$301,0)),""))</f>
        <v/>
      </c>
      <c r="K117" s="15" t="str">
        <f aca="false">IF($A117="","",IFERROR(IF(INDEX(Roster!$M$2:$M$301,MATCH($A117,Roster!$A$2:$A$301,0))="","",INDEX(Roster!$M$2:$M$301,MATCH($A117,Roster!$A$2:$A$301,0))),""))</f>
        <v/>
      </c>
      <c r="L117" s="14"/>
      <c r="M117" s="14"/>
      <c r="N117" s="14"/>
      <c r="O117" s="15" t="str">
        <f aca="false">IF($A117="","",IF(COUNTIF($L117:$N117,"Yes")=3,"Done","Open"))</f>
        <v/>
      </c>
      <c r="P117" s="14"/>
    </row>
    <row r="118" customFormat="false" ht="15" hidden="false" customHeight="false" outlineLevel="0" collapsed="false">
      <c r="A118" s="14"/>
      <c r="B118" s="15" t="str">
        <f aca="false">IF($A118="","",IFERROR(INDEX(Roster!$B$2:$B$301,MATCH($A118,Roster!$A$2:$A$301,0)),"ID not on Roster"))</f>
        <v/>
      </c>
      <c r="C118" s="15" t="str">
        <f aca="false">IF($A118="","",IFERROR(INDEX(Roster!$F$2:$F$301,MATCH($A118,Roster!$A$2:$A$301,0)),""))</f>
        <v/>
      </c>
      <c r="D118" s="18" t="str">
        <f aca="false">IF($A118="","",IFERROR(INDEX(Roster!$J$2:$J$301,MATCH($A118,Roster!$A$2:$A$301,0)),""))</f>
        <v/>
      </c>
      <c r="E118" s="16"/>
      <c r="F118" s="14"/>
      <c r="G118" s="14"/>
      <c r="H118" s="15" t="str">
        <f aca="false">IF(OR($D118="",$E118=""),"",$E118-$D118)</f>
        <v/>
      </c>
      <c r="I118" s="15" t="str">
        <f aca="false">IF($H118="","",IF($H118&lt;=30,"1. First 30 days",IF($H118&lt;=90,"2. Days 31–90",IF($H118&lt;=180,"3. Days 91–180",IF($H118&lt;=365,"4. Days 181–365","5. Over a year")))))</f>
        <v/>
      </c>
      <c r="J118" s="15" t="str">
        <f aca="false">IF($A118="","",IFERROR(INDEX(Roster!$D$2:$D$301,MATCH($A118,Roster!$A$2:$A$301,0)),""))</f>
        <v/>
      </c>
      <c r="K118" s="15" t="str">
        <f aca="false">IF($A118="","",IFERROR(IF(INDEX(Roster!$M$2:$M$301,MATCH($A118,Roster!$A$2:$A$301,0))="","",INDEX(Roster!$M$2:$M$301,MATCH($A118,Roster!$A$2:$A$301,0))),""))</f>
        <v/>
      </c>
      <c r="L118" s="14"/>
      <c r="M118" s="14"/>
      <c r="N118" s="14"/>
      <c r="O118" s="15" t="str">
        <f aca="false">IF($A118="","",IF(COUNTIF($L118:$N118,"Yes")=3,"Done","Open"))</f>
        <v/>
      </c>
      <c r="P118" s="14"/>
    </row>
    <row r="119" customFormat="false" ht="15" hidden="false" customHeight="false" outlineLevel="0" collapsed="false">
      <c r="A119" s="14"/>
      <c r="B119" s="15" t="str">
        <f aca="false">IF($A119="","",IFERROR(INDEX(Roster!$B$2:$B$301,MATCH($A119,Roster!$A$2:$A$301,0)),"ID not on Roster"))</f>
        <v/>
      </c>
      <c r="C119" s="15" t="str">
        <f aca="false">IF($A119="","",IFERROR(INDEX(Roster!$F$2:$F$301,MATCH($A119,Roster!$A$2:$A$301,0)),""))</f>
        <v/>
      </c>
      <c r="D119" s="18" t="str">
        <f aca="false">IF($A119="","",IFERROR(INDEX(Roster!$J$2:$J$301,MATCH($A119,Roster!$A$2:$A$301,0)),""))</f>
        <v/>
      </c>
      <c r="E119" s="16"/>
      <c r="F119" s="14"/>
      <c r="G119" s="14"/>
      <c r="H119" s="15" t="str">
        <f aca="false">IF(OR($D119="",$E119=""),"",$E119-$D119)</f>
        <v/>
      </c>
      <c r="I119" s="15" t="str">
        <f aca="false">IF($H119="","",IF($H119&lt;=30,"1. First 30 days",IF($H119&lt;=90,"2. Days 31–90",IF($H119&lt;=180,"3. Days 91–180",IF($H119&lt;=365,"4. Days 181–365","5. Over a year")))))</f>
        <v/>
      </c>
      <c r="J119" s="15" t="str">
        <f aca="false">IF($A119="","",IFERROR(INDEX(Roster!$D$2:$D$301,MATCH($A119,Roster!$A$2:$A$301,0)),""))</f>
        <v/>
      </c>
      <c r="K119" s="15" t="str">
        <f aca="false">IF($A119="","",IFERROR(IF(INDEX(Roster!$M$2:$M$301,MATCH($A119,Roster!$A$2:$A$301,0))="","",INDEX(Roster!$M$2:$M$301,MATCH($A119,Roster!$A$2:$A$301,0))),""))</f>
        <v/>
      </c>
      <c r="L119" s="14"/>
      <c r="M119" s="14"/>
      <c r="N119" s="14"/>
      <c r="O119" s="15" t="str">
        <f aca="false">IF($A119="","",IF(COUNTIF($L119:$N119,"Yes")=3,"Done","Open"))</f>
        <v/>
      </c>
      <c r="P119" s="14"/>
    </row>
    <row r="120" customFormat="false" ht="15" hidden="false" customHeight="false" outlineLevel="0" collapsed="false">
      <c r="A120" s="14"/>
      <c r="B120" s="15" t="str">
        <f aca="false">IF($A120="","",IFERROR(INDEX(Roster!$B$2:$B$301,MATCH($A120,Roster!$A$2:$A$301,0)),"ID not on Roster"))</f>
        <v/>
      </c>
      <c r="C120" s="15" t="str">
        <f aca="false">IF($A120="","",IFERROR(INDEX(Roster!$F$2:$F$301,MATCH($A120,Roster!$A$2:$A$301,0)),""))</f>
        <v/>
      </c>
      <c r="D120" s="18" t="str">
        <f aca="false">IF($A120="","",IFERROR(INDEX(Roster!$J$2:$J$301,MATCH($A120,Roster!$A$2:$A$301,0)),""))</f>
        <v/>
      </c>
      <c r="E120" s="16"/>
      <c r="F120" s="14"/>
      <c r="G120" s="14"/>
      <c r="H120" s="15" t="str">
        <f aca="false">IF(OR($D120="",$E120=""),"",$E120-$D120)</f>
        <v/>
      </c>
      <c r="I120" s="15" t="str">
        <f aca="false">IF($H120="","",IF($H120&lt;=30,"1. First 30 days",IF($H120&lt;=90,"2. Days 31–90",IF($H120&lt;=180,"3. Days 91–180",IF($H120&lt;=365,"4. Days 181–365","5. Over a year")))))</f>
        <v/>
      </c>
      <c r="J120" s="15" t="str">
        <f aca="false">IF($A120="","",IFERROR(INDEX(Roster!$D$2:$D$301,MATCH($A120,Roster!$A$2:$A$301,0)),""))</f>
        <v/>
      </c>
      <c r="K120" s="15" t="str">
        <f aca="false">IF($A120="","",IFERROR(IF(INDEX(Roster!$M$2:$M$301,MATCH($A120,Roster!$A$2:$A$301,0))="","",INDEX(Roster!$M$2:$M$301,MATCH($A120,Roster!$A$2:$A$301,0))),""))</f>
        <v/>
      </c>
      <c r="L120" s="14"/>
      <c r="M120" s="14"/>
      <c r="N120" s="14"/>
      <c r="O120" s="15" t="str">
        <f aca="false">IF($A120="","",IF(COUNTIF($L120:$N120,"Yes")=3,"Done","Open"))</f>
        <v/>
      </c>
      <c r="P120" s="14"/>
    </row>
    <row r="121" customFormat="false" ht="15" hidden="false" customHeight="false" outlineLevel="0" collapsed="false">
      <c r="A121" s="14"/>
      <c r="B121" s="15" t="str">
        <f aca="false">IF($A121="","",IFERROR(INDEX(Roster!$B$2:$B$301,MATCH($A121,Roster!$A$2:$A$301,0)),"ID not on Roster"))</f>
        <v/>
      </c>
      <c r="C121" s="15" t="str">
        <f aca="false">IF($A121="","",IFERROR(INDEX(Roster!$F$2:$F$301,MATCH($A121,Roster!$A$2:$A$301,0)),""))</f>
        <v/>
      </c>
      <c r="D121" s="18" t="str">
        <f aca="false">IF($A121="","",IFERROR(INDEX(Roster!$J$2:$J$301,MATCH($A121,Roster!$A$2:$A$301,0)),""))</f>
        <v/>
      </c>
      <c r="E121" s="16"/>
      <c r="F121" s="14"/>
      <c r="G121" s="14"/>
      <c r="H121" s="15" t="str">
        <f aca="false">IF(OR($D121="",$E121=""),"",$E121-$D121)</f>
        <v/>
      </c>
      <c r="I121" s="15" t="str">
        <f aca="false">IF($H121="","",IF($H121&lt;=30,"1. First 30 days",IF($H121&lt;=90,"2. Days 31–90",IF($H121&lt;=180,"3. Days 91–180",IF($H121&lt;=365,"4. Days 181–365","5. Over a year")))))</f>
        <v/>
      </c>
      <c r="J121" s="15" t="str">
        <f aca="false">IF($A121="","",IFERROR(INDEX(Roster!$D$2:$D$301,MATCH($A121,Roster!$A$2:$A$301,0)),""))</f>
        <v/>
      </c>
      <c r="K121" s="15" t="str">
        <f aca="false">IF($A121="","",IFERROR(IF(INDEX(Roster!$M$2:$M$301,MATCH($A121,Roster!$A$2:$A$301,0))="","",INDEX(Roster!$M$2:$M$301,MATCH($A121,Roster!$A$2:$A$301,0))),""))</f>
        <v/>
      </c>
      <c r="L121" s="14"/>
      <c r="M121" s="14"/>
      <c r="N121" s="14"/>
      <c r="O121" s="15" t="str">
        <f aca="false">IF($A121="","",IF(COUNTIF($L121:$N121,"Yes")=3,"Done","Open"))</f>
        <v/>
      </c>
      <c r="P121" s="14"/>
    </row>
    <row r="122" customFormat="false" ht="15" hidden="false" customHeight="false" outlineLevel="0" collapsed="false">
      <c r="A122" s="14"/>
      <c r="B122" s="15" t="str">
        <f aca="false">IF($A122="","",IFERROR(INDEX(Roster!$B$2:$B$301,MATCH($A122,Roster!$A$2:$A$301,0)),"ID not on Roster"))</f>
        <v/>
      </c>
      <c r="C122" s="15" t="str">
        <f aca="false">IF($A122="","",IFERROR(INDEX(Roster!$F$2:$F$301,MATCH($A122,Roster!$A$2:$A$301,0)),""))</f>
        <v/>
      </c>
      <c r="D122" s="18" t="str">
        <f aca="false">IF($A122="","",IFERROR(INDEX(Roster!$J$2:$J$301,MATCH($A122,Roster!$A$2:$A$301,0)),""))</f>
        <v/>
      </c>
      <c r="E122" s="16"/>
      <c r="F122" s="14"/>
      <c r="G122" s="14"/>
      <c r="H122" s="15" t="str">
        <f aca="false">IF(OR($D122="",$E122=""),"",$E122-$D122)</f>
        <v/>
      </c>
      <c r="I122" s="15" t="str">
        <f aca="false">IF($H122="","",IF($H122&lt;=30,"1. First 30 days",IF($H122&lt;=90,"2. Days 31–90",IF($H122&lt;=180,"3. Days 91–180",IF($H122&lt;=365,"4. Days 181–365","5. Over a year")))))</f>
        <v/>
      </c>
      <c r="J122" s="15" t="str">
        <f aca="false">IF($A122="","",IFERROR(INDEX(Roster!$D$2:$D$301,MATCH($A122,Roster!$A$2:$A$301,0)),""))</f>
        <v/>
      </c>
      <c r="K122" s="15" t="str">
        <f aca="false">IF($A122="","",IFERROR(IF(INDEX(Roster!$M$2:$M$301,MATCH($A122,Roster!$A$2:$A$301,0))="","",INDEX(Roster!$M$2:$M$301,MATCH($A122,Roster!$A$2:$A$301,0))),""))</f>
        <v/>
      </c>
      <c r="L122" s="14"/>
      <c r="M122" s="14"/>
      <c r="N122" s="14"/>
      <c r="O122" s="15" t="str">
        <f aca="false">IF($A122="","",IF(COUNTIF($L122:$N122,"Yes")=3,"Done","Open"))</f>
        <v/>
      </c>
      <c r="P122" s="14"/>
    </row>
    <row r="123" customFormat="false" ht="15" hidden="false" customHeight="false" outlineLevel="0" collapsed="false">
      <c r="A123" s="14"/>
      <c r="B123" s="15" t="str">
        <f aca="false">IF($A123="","",IFERROR(INDEX(Roster!$B$2:$B$301,MATCH($A123,Roster!$A$2:$A$301,0)),"ID not on Roster"))</f>
        <v/>
      </c>
      <c r="C123" s="15" t="str">
        <f aca="false">IF($A123="","",IFERROR(INDEX(Roster!$F$2:$F$301,MATCH($A123,Roster!$A$2:$A$301,0)),""))</f>
        <v/>
      </c>
      <c r="D123" s="18" t="str">
        <f aca="false">IF($A123="","",IFERROR(INDEX(Roster!$J$2:$J$301,MATCH($A123,Roster!$A$2:$A$301,0)),""))</f>
        <v/>
      </c>
      <c r="E123" s="16"/>
      <c r="F123" s="14"/>
      <c r="G123" s="14"/>
      <c r="H123" s="15" t="str">
        <f aca="false">IF(OR($D123="",$E123=""),"",$E123-$D123)</f>
        <v/>
      </c>
      <c r="I123" s="15" t="str">
        <f aca="false">IF($H123="","",IF($H123&lt;=30,"1. First 30 days",IF($H123&lt;=90,"2. Days 31–90",IF($H123&lt;=180,"3. Days 91–180",IF($H123&lt;=365,"4. Days 181–365","5. Over a year")))))</f>
        <v/>
      </c>
      <c r="J123" s="15" t="str">
        <f aca="false">IF($A123="","",IFERROR(INDEX(Roster!$D$2:$D$301,MATCH($A123,Roster!$A$2:$A$301,0)),""))</f>
        <v/>
      </c>
      <c r="K123" s="15" t="str">
        <f aca="false">IF($A123="","",IFERROR(IF(INDEX(Roster!$M$2:$M$301,MATCH($A123,Roster!$A$2:$A$301,0))="","",INDEX(Roster!$M$2:$M$301,MATCH($A123,Roster!$A$2:$A$301,0))),""))</f>
        <v/>
      </c>
      <c r="L123" s="14"/>
      <c r="M123" s="14"/>
      <c r="N123" s="14"/>
      <c r="O123" s="15" t="str">
        <f aca="false">IF($A123="","",IF(COUNTIF($L123:$N123,"Yes")=3,"Done","Open"))</f>
        <v/>
      </c>
      <c r="P123" s="14"/>
    </row>
    <row r="124" customFormat="false" ht="15" hidden="false" customHeight="false" outlineLevel="0" collapsed="false">
      <c r="A124" s="14"/>
      <c r="B124" s="15" t="str">
        <f aca="false">IF($A124="","",IFERROR(INDEX(Roster!$B$2:$B$301,MATCH($A124,Roster!$A$2:$A$301,0)),"ID not on Roster"))</f>
        <v/>
      </c>
      <c r="C124" s="15" t="str">
        <f aca="false">IF($A124="","",IFERROR(INDEX(Roster!$F$2:$F$301,MATCH($A124,Roster!$A$2:$A$301,0)),""))</f>
        <v/>
      </c>
      <c r="D124" s="18" t="str">
        <f aca="false">IF($A124="","",IFERROR(INDEX(Roster!$J$2:$J$301,MATCH($A124,Roster!$A$2:$A$301,0)),""))</f>
        <v/>
      </c>
      <c r="E124" s="16"/>
      <c r="F124" s="14"/>
      <c r="G124" s="14"/>
      <c r="H124" s="15" t="str">
        <f aca="false">IF(OR($D124="",$E124=""),"",$E124-$D124)</f>
        <v/>
      </c>
      <c r="I124" s="15" t="str">
        <f aca="false">IF($H124="","",IF($H124&lt;=30,"1. First 30 days",IF($H124&lt;=90,"2. Days 31–90",IF($H124&lt;=180,"3. Days 91–180",IF($H124&lt;=365,"4. Days 181–365","5. Over a year")))))</f>
        <v/>
      </c>
      <c r="J124" s="15" t="str">
        <f aca="false">IF($A124="","",IFERROR(INDEX(Roster!$D$2:$D$301,MATCH($A124,Roster!$A$2:$A$301,0)),""))</f>
        <v/>
      </c>
      <c r="K124" s="15" t="str">
        <f aca="false">IF($A124="","",IFERROR(IF(INDEX(Roster!$M$2:$M$301,MATCH($A124,Roster!$A$2:$A$301,0))="","",INDEX(Roster!$M$2:$M$301,MATCH($A124,Roster!$A$2:$A$301,0))),""))</f>
        <v/>
      </c>
      <c r="L124" s="14"/>
      <c r="M124" s="14"/>
      <c r="N124" s="14"/>
      <c r="O124" s="15" t="str">
        <f aca="false">IF($A124="","",IF(COUNTIF($L124:$N124,"Yes")=3,"Done","Open"))</f>
        <v/>
      </c>
      <c r="P124" s="14"/>
    </row>
    <row r="125" customFormat="false" ht="15" hidden="false" customHeight="false" outlineLevel="0" collapsed="false">
      <c r="A125" s="14"/>
      <c r="B125" s="15" t="str">
        <f aca="false">IF($A125="","",IFERROR(INDEX(Roster!$B$2:$B$301,MATCH($A125,Roster!$A$2:$A$301,0)),"ID not on Roster"))</f>
        <v/>
      </c>
      <c r="C125" s="15" t="str">
        <f aca="false">IF($A125="","",IFERROR(INDEX(Roster!$F$2:$F$301,MATCH($A125,Roster!$A$2:$A$301,0)),""))</f>
        <v/>
      </c>
      <c r="D125" s="18" t="str">
        <f aca="false">IF($A125="","",IFERROR(INDEX(Roster!$J$2:$J$301,MATCH($A125,Roster!$A$2:$A$301,0)),""))</f>
        <v/>
      </c>
      <c r="E125" s="16"/>
      <c r="F125" s="14"/>
      <c r="G125" s="14"/>
      <c r="H125" s="15" t="str">
        <f aca="false">IF(OR($D125="",$E125=""),"",$E125-$D125)</f>
        <v/>
      </c>
      <c r="I125" s="15" t="str">
        <f aca="false">IF($H125="","",IF($H125&lt;=30,"1. First 30 days",IF($H125&lt;=90,"2. Days 31–90",IF($H125&lt;=180,"3. Days 91–180",IF($H125&lt;=365,"4. Days 181–365","5. Over a year")))))</f>
        <v/>
      </c>
      <c r="J125" s="15" t="str">
        <f aca="false">IF($A125="","",IFERROR(INDEX(Roster!$D$2:$D$301,MATCH($A125,Roster!$A$2:$A$301,0)),""))</f>
        <v/>
      </c>
      <c r="K125" s="15" t="str">
        <f aca="false">IF($A125="","",IFERROR(IF(INDEX(Roster!$M$2:$M$301,MATCH($A125,Roster!$A$2:$A$301,0))="","",INDEX(Roster!$M$2:$M$301,MATCH($A125,Roster!$A$2:$A$301,0))),""))</f>
        <v/>
      </c>
      <c r="L125" s="14"/>
      <c r="M125" s="14"/>
      <c r="N125" s="14"/>
      <c r="O125" s="15" t="str">
        <f aca="false">IF($A125="","",IF(COUNTIF($L125:$N125,"Yes")=3,"Done","Open"))</f>
        <v/>
      </c>
      <c r="P125" s="14"/>
    </row>
    <row r="126" customFormat="false" ht="15" hidden="false" customHeight="false" outlineLevel="0" collapsed="false">
      <c r="A126" s="14"/>
      <c r="B126" s="15" t="str">
        <f aca="false">IF($A126="","",IFERROR(INDEX(Roster!$B$2:$B$301,MATCH($A126,Roster!$A$2:$A$301,0)),"ID not on Roster"))</f>
        <v/>
      </c>
      <c r="C126" s="15" t="str">
        <f aca="false">IF($A126="","",IFERROR(INDEX(Roster!$F$2:$F$301,MATCH($A126,Roster!$A$2:$A$301,0)),""))</f>
        <v/>
      </c>
      <c r="D126" s="18" t="str">
        <f aca="false">IF($A126="","",IFERROR(INDEX(Roster!$J$2:$J$301,MATCH($A126,Roster!$A$2:$A$301,0)),""))</f>
        <v/>
      </c>
      <c r="E126" s="16"/>
      <c r="F126" s="14"/>
      <c r="G126" s="14"/>
      <c r="H126" s="15" t="str">
        <f aca="false">IF(OR($D126="",$E126=""),"",$E126-$D126)</f>
        <v/>
      </c>
      <c r="I126" s="15" t="str">
        <f aca="false">IF($H126="","",IF($H126&lt;=30,"1. First 30 days",IF($H126&lt;=90,"2. Days 31–90",IF($H126&lt;=180,"3. Days 91–180",IF($H126&lt;=365,"4. Days 181–365","5. Over a year")))))</f>
        <v/>
      </c>
      <c r="J126" s="15" t="str">
        <f aca="false">IF($A126="","",IFERROR(INDEX(Roster!$D$2:$D$301,MATCH($A126,Roster!$A$2:$A$301,0)),""))</f>
        <v/>
      </c>
      <c r="K126" s="15" t="str">
        <f aca="false">IF($A126="","",IFERROR(IF(INDEX(Roster!$M$2:$M$301,MATCH($A126,Roster!$A$2:$A$301,0))="","",INDEX(Roster!$M$2:$M$301,MATCH($A126,Roster!$A$2:$A$301,0))),""))</f>
        <v/>
      </c>
      <c r="L126" s="14"/>
      <c r="M126" s="14"/>
      <c r="N126" s="14"/>
      <c r="O126" s="15" t="str">
        <f aca="false">IF($A126="","",IF(COUNTIF($L126:$N126,"Yes")=3,"Done","Open"))</f>
        <v/>
      </c>
      <c r="P126" s="14"/>
    </row>
    <row r="127" customFormat="false" ht="15" hidden="false" customHeight="false" outlineLevel="0" collapsed="false">
      <c r="A127" s="14"/>
      <c r="B127" s="15" t="str">
        <f aca="false">IF($A127="","",IFERROR(INDEX(Roster!$B$2:$B$301,MATCH($A127,Roster!$A$2:$A$301,0)),"ID not on Roster"))</f>
        <v/>
      </c>
      <c r="C127" s="15" t="str">
        <f aca="false">IF($A127="","",IFERROR(INDEX(Roster!$F$2:$F$301,MATCH($A127,Roster!$A$2:$A$301,0)),""))</f>
        <v/>
      </c>
      <c r="D127" s="18" t="str">
        <f aca="false">IF($A127="","",IFERROR(INDEX(Roster!$J$2:$J$301,MATCH($A127,Roster!$A$2:$A$301,0)),""))</f>
        <v/>
      </c>
      <c r="E127" s="16"/>
      <c r="F127" s="14"/>
      <c r="G127" s="14"/>
      <c r="H127" s="15" t="str">
        <f aca="false">IF(OR($D127="",$E127=""),"",$E127-$D127)</f>
        <v/>
      </c>
      <c r="I127" s="15" t="str">
        <f aca="false">IF($H127="","",IF($H127&lt;=30,"1. First 30 days",IF($H127&lt;=90,"2. Days 31–90",IF($H127&lt;=180,"3. Days 91–180",IF($H127&lt;=365,"4. Days 181–365","5. Over a year")))))</f>
        <v/>
      </c>
      <c r="J127" s="15" t="str">
        <f aca="false">IF($A127="","",IFERROR(INDEX(Roster!$D$2:$D$301,MATCH($A127,Roster!$A$2:$A$301,0)),""))</f>
        <v/>
      </c>
      <c r="K127" s="15" t="str">
        <f aca="false">IF($A127="","",IFERROR(IF(INDEX(Roster!$M$2:$M$301,MATCH($A127,Roster!$A$2:$A$301,0))="","",INDEX(Roster!$M$2:$M$301,MATCH($A127,Roster!$A$2:$A$301,0))),""))</f>
        <v/>
      </c>
      <c r="L127" s="14"/>
      <c r="M127" s="14"/>
      <c r="N127" s="14"/>
      <c r="O127" s="15" t="str">
        <f aca="false">IF($A127="","",IF(COUNTIF($L127:$N127,"Yes")=3,"Done","Open"))</f>
        <v/>
      </c>
      <c r="P127" s="14"/>
    </row>
    <row r="128" customFormat="false" ht="15" hidden="false" customHeight="false" outlineLevel="0" collapsed="false">
      <c r="A128" s="14"/>
      <c r="B128" s="15" t="str">
        <f aca="false">IF($A128="","",IFERROR(INDEX(Roster!$B$2:$B$301,MATCH($A128,Roster!$A$2:$A$301,0)),"ID not on Roster"))</f>
        <v/>
      </c>
      <c r="C128" s="15" t="str">
        <f aca="false">IF($A128="","",IFERROR(INDEX(Roster!$F$2:$F$301,MATCH($A128,Roster!$A$2:$A$301,0)),""))</f>
        <v/>
      </c>
      <c r="D128" s="18" t="str">
        <f aca="false">IF($A128="","",IFERROR(INDEX(Roster!$J$2:$J$301,MATCH($A128,Roster!$A$2:$A$301,0)),""))</f>
        <v/>
      </c>
      <c r="E128" s="16"/>
      <c r="F128" s="14"/>
      <c r="G128" s="14"/>
      <c r="H128" s="15" t="str">
        <f aca="false">IF(OR($D128="",$E128=""),"",$E128-$D128)</f>
        <v/>
      </c>
      <c r="I128" s="15" t="str">
        <f aca="false">IF($H128="","",IF($H128&lt;=30,"1. First 30 days",IF($H128&lt;=90,"2. Days 31–90",IF($H128&lt;=180,"3. Days 91–180",IF($H128&lt;=365,"4. Days 181–365","5. Over a year")))))</f>
        <v/>
      </c>
      <c r="J128" s="15" t="str">
        <f aca="false">IF($A128="","",IFERROR(INDEX(Roster!$D$2:$D$301,MATCH($A128,Roster!$A$2:$A$301,0)),""))</f>
        <v/>
      </c>
      <c r="K128" s="15" t="str">
        <f aca="false">IF($A128="","",IFERROR(IF(INDEX(Roster!$M$2:$M$301,MATCH($A128,Roster!$A$2:$A$301,0))="","",INDEX(Roster!$M$2:$M$301,MATCH($A128,Roster!$A$2:$A$301,0))),""))</f>
        <v/>
      </c>
      <c r="L128" s="14"/>
      <c r="M128" s="14"/>
      <c r="N128" s="14"/>
      <c r="O128" s="15" t="str">
        <f aca="false">IF($A128="","",IF(COUNTIF($L128:$N128,"Yes")=3,"Done","Open"))</f>
        <v/>
      </c>
      <c r="P128" s="14"/>
    </row>
    <row r="129" customFormat="false" ht="15" hidden="false" customHeight="false" outlineLevel="0" collapsed="false">
      <c r="A129" s="14"/>
      <c r="B129" s="15" t="str">
        <f aca="false">IF($A129="","",IFERROR(INDEX(Roster!$B$2:$B$301,MATCH($A129,Roster!$A$2:$A$301,0)),"ID not on Roster"))</f>
        <v/>
      </c>
      <c r="C129" s="15" t="str">
        <f aca="false">IF($A129="","",IFERROR(INDEX(Roster!$F$2:$F$301,MATCH($A129,Roster!$A$2:$A$301,0)),""))</f>
        <v/>
      </c>
      <c r="D129" s="18" t="str">
        <f aca="false">IF($A129="","",IFERROR(INDEX(Roster!$J$2:$J$301,MATCH($A129,Roster!$A$2:$A$301,0)),""))</f>
        <v/>
      </c>
      <c r="E129" s="16"/>
      <c r="F129" s="14"/>
      <c r="G129" s="14"/>
      <c r="H129" s="15" t="str">
        <f aca="false">IF(OR($D129="",$E129=""),"",$E129-$D129)</f>
        <v/>
      </c>
      <c r="I129" s="15" t="str">
        <f aca="false">IF($H129="","",IF($H129&lt;=30,"1. First 30 days",IF($H129&lt;=90,"2. Days 31–90",IF($H129&lt;=180,"3. Days 91–180",IF($H129&lt;=365,"4. Days 181–365","5. Over a year")))))</f>
        <v/>
      </c>
      <c r="J129" s="15" t="str">
        <f aca="false">IF($A129="","",IFERROR(INDEX(Roster!$D$2:$D$301,MATCH($A129,Roster!$A$2:$A$301,0)),""))</f>
        <v/>
      </c>
      <c r="K129" s="15" t="str">
        <f aca="false">IF($A129="","",IFERROR(IF(INDEX(Roster!$M$2:$M$301,MATCH($A129,Roster!$A$2:$A$301,0))="","",INDEX(Roster!$M$2:$M$301,MATCH($A129,Roster!$A$2:$A$301,0))),""))</f>
        <v/>
      </c>
      <c r="L129" s="14"/>
      <c r="M129" s="14"/>
      <c r="N129" s="14"/>
      <c r="O129" s="15" t="str">
        <f aca="false">IF($A129="","",IF(COUNTIF($L129:$N129,"Yes")=3,"Done","Open"))</f>
        <v/>
      </c>
      <c r="P129" s="14"/>
    </row>
    <row r="130" customFormat="false" ht="15" hidden="false" customHeight="false" outlineLevel="0" collapsed="false">
      <c r="A130" s="14"/>
      <c r="B130" s="15" t="str">
        <f aca="false">IF($A130="","",IFERROR(INDEX(Roster!$B$2:$B$301,MATCH($A130,Roster!$A$2:$A$301,0)),"ID not on Roster"))</f>
        <v/>
      </c>
      <c r="C130" s="15" t="str">
        <f aca="false">IF($A130="","",IFERROR(INDEX(Roster!$F$2:$F$301,MATCH($A130,Roster!$A$2:$A$301,0)),""))</f>
        <v/>
      </c>
      <c r="D130" s="18" t="str">
        <f aca="false">IF($A130="","",IFERROR(INDEX(Roster!$J$2:$J$301,MATCH($A130,Roster!$A$2:$A$301,0)),""))</f>
        <v/>
      </c>
      <c r="E130" s="16"/>
      <c r="F130" s="14"/>
      <c r="G130" s="14"/>
      <c r="H130" s="15" t="str">
        <f aca="false">IF(OR($D130="",$E130=""),"",$E130-$D130)</f>
        <v/>
      </c>
      <c r="I130" s="15" t="str">
        <f aca="false">IF($H130="","",IF($H130&lt;=30,"1. First 30 days",IF($H130&lt;=90,"2. Days 31–90",IF($H130&lt;=180,"3. Days 91–180",IF($H130&lt;=365,"4. Days 181–365","5. Over a year")))))</f>
        <v/>
      </c>
      <c r="J130" s="15" t="str">
        <f aca="false">IF($A130="","",IFERROR(INDEX(Roster!$D$2:$D$301,MATCH($A130,Roster!$A$2:$A$301,0)),""))</f>
        <v/>
      </c>
      <c r="K130" s="15" t="str">
        <f aca="false">IF($A130="","",IFERROR(IF(INDEX(Roster!$M$2:$M$301,MATCH($A130,Roster!$A$2:$A$301,0))="","",INDEX(Roster!$M$2:$M$301,MATCH($A130,Roster!$A$2:$A$301,0))),""))</f>
        <v/>
      </c>
      <c r="L130" s="14"/>
      <c r="M130" s="14"/>
      <c r="N130" s="14"/>
      <c r="O130" s="15" t="str">
        <f aca="false">IF($A130="","",IF(COUNTIF($L130:$N130,"Yes")=3,"Done","Open"))</f>
        <v/>
      </c>
      <c r="P130" s="14"/>
    </row>
    <row r="131" customFormat="false" ht="15" hidden="false" customHeight="false" outlineLevel="0" collapsed="false">
      <c r="A131" s="14"/>
      <c r="B131" s="15" t="str">
        <f aca="false">IF($A131="","",IFERROR(INDEX(Roster!$B$2:$B$301,MATCH($A131,Roster!$A$2:$A$301,0)),"ID not on Roster"))</f>
        <v/>
      </c>
      <c r="C131" s="15" t="str">
        <f aca="false">IF($A131="","",IFERROR(INDEX(Roster!$F$2:$F$301,MATCH($A131,Roster!$A$2:$A$301,0)),""))</f>
        <v/>
      </c>
      <c r="D131" s="18" t="str">
        <f aca="false">IF($A131="","",IFERROR(INDEX(Roster!$J$2:$J$301,MATCH($A131,Roster!$A$2:$A$301,0)),""))</f>
        <v/>
      </c>
      <c r="E131" s="16"/>
      <c r="F131" s="14"/>
      <c r="G131" s="14"/>
      <c r="H131" s="15" t="str">
        <f aca="false">IF(OR($D131="",$E131=""),"",$E131-$D131)</f>
        <v/>
      </c>
      <c r="I131" s="15" t="str">
        <f aca="false">IF($H131="","",IF($H131&lt;=30,"1. First 30 days",IF($H131&lt;=90,"2. Days 31–90",IF($H131&lt;=180,"3. Days 91–180",IF($H131&lt;=365,"4. Days 181–365","5. Over a year")))))</f>
        <v/>
      </c>
      <c r="J131" s="15" t="str">
        <f aca="false">IF($A131="","",IFERROR(INDEX(Roster!$D$2:$D$301,MATCH($A131,Roster!$A$2:$A$301,0)),""))</f>
        <v/>
      </c>
      <c r="K131" s="15" t="str">
        <f aca="false">IF($A131="","",IFERROR(IF(INDEX(Roster!$M$2:$M$301,MATCH($A131,Roster!$A$2:$A$301,0))="","",INDEX(Roster!$M$2:$M$301,MATCH($A131,Roster!$A$2:$A$301,0))),""))</f>
        <v/>
      </c>
      <c r="L131" s="14"/>
      <c r="M131" s="14"/>
      <c r="N131" s="14"/>
      <c r="O131" s="15" t="str">
        <f aca="false">IF($A131="","",IF(COUNTIF($L131:$N131,"Yes")=3,"Done","Open"))</f>
        <v/>
      </c>
      <c r="P131" s="14"/>
    </row>
    <row r="132" customFormat="false" ht="15" hidden="false" customHeight="false" outlineLevel="0" collapsed="false">
      <c r="A132" s="14"/>
      <c r="B132" s="15" t="str">
        <f aca="false">IF($A132="","",IFERROR(INDEX(Roster!$B$2:$B$301,MATCH($A132,Roster!$A$2:$A$301,0)),"ID not on Roster"))</f>
        <v/>
      </c>
      <c r="C132" s="15" t="str">
        <f aca="false">IF($A132="","",IFERROR(INDEX(Roster!$F$2:$F$301,MATCH($A132,Roster!$A$2:$A$301,0)),""))</f>
        <v/>
      </c>
      <c r="D132" s="18" t="str">
        <f aca="false">IF($A132="","",IFERROR(INDEX(Roster!$J$2:$J$301,MATCH($A132,Roster!$A$2:$A$301,0)),""))</f>
        <v/>
      </c>
      <c r="E132" s="16"/>
      <c r="F132" s="14"/>
      <c r="G132" s="14"/>
      <c r="H132" s="15" t="str">
        <f aca="false">IF(OR($D132="",$E132=""),"",$E132-$D132)</f>
        <v/>
      </c>
      <c r="I132" s="15" t="str">
        <f aca="false">IF($H132="","",IF($H132&lt;=30,"1. First 30 days",IF($H132&lt;=90,"2. Days 31–90",IF($H132&lt;=180,"3. Days 91–180",IF($H132&lt;=365,"4. Days 181–365","5. Over a year")))))</f>
        <v/>
      </c>
      <c r="J132" s="15" t="str">
        <f aca="false">IF($A132="","",IFERROR(INDEX(Roster!$D$2:$D$301,MATCH($A132,Roster!$A$2:$A$301,0)),""))</f>
        <v/>
      </c>
      <c r="K132" s="15" t="str">
        <f aca="false">IF($A132="","",IFERROR(IF(INDEX(Roster!$M$2:$M$301,MATCH($A132,Roster!$A$2:$A$301,0))="","",INDEX(Roster!$M$2:$M$301,MATCH($A132,Roster!$A$2:$A$301,0))),""))</f>
        <v/>
      </c>
      <c r="L132" s="14"/>
      <c r="M132" s="14"/>
      <c r="N132" s="14"/>
      <c r="O132" s="15" t="str">
        <f aca="false">IF($A132="","",IF(COUNTIF($L132:$N132,"Yes")=3,"Done","Open"))</f>
        <v/>
      </c>
      <c r="P132" s="14"/>
    </row>
    <row r="133" customFormat="false" ht="15" hidden="false" customHeight="false" outlineLevel="0" collapsed="false">
      <c r="A133" s="14"/>
      <c r="B133" s="15" t="str">
        <f aca="false">IF($A133="","",IFERROR(INDEX(Roster!$B$2:$B$301,MATCH($A133,Roster!$A$2:$A$301,0)),"ID not on Roster"))</f>
        <v/>
      </c>
      <c r="C133" s="15" t="str">
        <f aca="false">IF($A133="","",IFERROR(INDEX(Roster!$F$2:$F$301,MATCH($A133,Roster!$A$2:$A$301,0)),""))</f>
        <v/>
      </c>
      <c r="D133" s="18" t="str">
        <f aca="false">IF($A133="","",IFERROR(INDEX(Roster!$J$2:$J$301,MATCH($A133,Roster!$A$2:$A$301,0)),""))</f>
        <v/>
      </c>
      <c r="E133" s="16"/>
      <c r="F133" s="14"/>
      <c r="G133" s="14"/>
      <c r="H133" s="15" t="str">
        <f aca="false">IF(OR($D133="",$E133=""),"",$E133-$D133)</f>
        <v/>
      </c>
      <c r="I133" s="15" t="str">
        <f aca="false">IF($H133="","",IF($H133&lt;=30,"1. First 30 days",IF($H133&lt;=90,"2. Days 31–90",IF($H133&lt;=180,"3. Days 91–180",IF($H133&lt;=365,"4. Days 181–365","5. Over a year")))))</f>
        <v/>
      </c>
      <c r="J133" s="15" t="str">
        <f aca="false">IF($A133="","",IFERROR(INDEX(Roster!$D$2:$D$301,MATCH($A133,Roster!$A$2:$A$301,0)),""))</f>
        <v/>
      </c>
      <c r="K133" s="15" t="str">
        <f aca="false">IF($A133="","",IFERROR(IF(INDEX(Roster!$M$2:$M$301,MATCH($A133,Roster!$A$2:$A$301,0))="","",INDEX(Roster!$M$2:$M$301,MATCH($A133,Roster!$A$2:$A$301,0))),""))</f>
        <v/>
      </c>
      <c r="L133" s="14"/>
      <c r="M133" s="14"/>
      <c r="N133" s="14"/>
      <c r="O133" s="15" t="str">
        <f aca="false">IF($A133="","",IF(COUNTIF($L133:$N133,"Yes")=3,"Done","Open"))</f>
        <v/>
      </c>
      <c r="P133" s="14"/>
    </row>
    <row r="134" customFormat="false" ht="15" hidden="false" customHeight="false" outlineLevel="0" collapsed="false">
      <c r="A134" s="14"/>
      <c r="B134" s="15" t="str">
        <f aca="false">IF($A134="","",IFERROR(INDEX(Roster!$B$2:$B$301,MATCH($A134,Roster!$A$2:$A$301,0)),"ID not on Roster"))</f>
        <v/>
      </c>
      <c r="C134" s="15" t="str">
        <f aca="false">IF($A134="","",IFERROR(INDEX(Roster!$F$2:$F$301,MATCH($A134,Roster!$A$2:$A$301,0)),""))</f>
        <v/>
      </c>
      <c r="D134" s="18" t="str">
        <f aca="false">IF($A134="","",IFERROR(INDEX(Roster!$J$2:$J$301,MATCH($A134,Roster!$A$2:$A$301,0)),""))</f>
        <v/>
      </c>
      <c r="E134" s="16"/>
      <c r="F134" s="14"/>
      <c r="G134" s="14"/>
      <c r="H134" s="15" t="str">
        <f aca="false">IF(OR($D134="",$E134=""),"",$E134-$D134)</f>
        <v/>
      </c>
      <c r="I134" s="15" t="str">
        <f aca="false">IF($H134="","",IF($H134&lt;=30,"1. First 30 days",IF($H134&lt;=90,"2. Days 31–90",IF($H134&lt;=180,"3. Days 91–180",IF($H134&lt;=365,"4. Days 181–365","5. Over a year")))))</f>
        <v/>
      </c>
      <c r="J134" s="15" t="str">
        <f aca="false">IF($A134="","",IFERROR(INDEX(Roster!$D$2:$D$301,MATCH($A134,Roster!$A$2:$A$301,0)),""))</f>
        <v/>
      </c>
      <c r="K134" s="15" t="str">
        <f aca="false">IF($A134="","",IFERROR(IF(INDEX(Roster!$M$2:$M$301,MATCH($A134,Roster!$A$2:$A$301,0))="","",INDEX(Roster!$M$2:$M$301,MATCH($A134,Roster!$A$2:$A$301,0))),""))</f>
        <v/>
      </c>
      <c r="L134" s="14"/>
      <c r="M134" s="14"/>
      <c r="N134" s="14"/>
      <c r="O134" s="15" t="str">
        <f aca="false">IF($A134="","",IF(COUNTIF($L134:$N134,"Yes")=3,"Done","Open"))</f>
        <v/>
      </c>
      <c r="P134" s="14"/>
    </row>
    <row r="135" customFormat="false" ht="15" hidden="false" customHeight="false" outlineLevel="0" collapsed="false">
      <c r="A135" s="14"/>
      <c r="B135" s="15" t="str">
        <f aca="false">IF($A135="","",IFERROR(INDEX(Roster!$B$2:$B$301,MATCH($A135,Roster!$A$2:$A$301,0)),"ID not on Roster"))</f>
        <v/>
      </c>
      <c r="C135" s="15" t="str">
        <f aca="false">IF($A135="","",IFERROR(INDEX(Roster!$F$2:$F$301,MATCH($A135,Roster!$A$2:$A$301,0)),""))</f>
        <v/>
      </c>
      <c r="D135" s="18" t="str">
        <f aca="false">IF($A135="","",IFERROR(INDEX(Roster!$J$2:$J$301,MATCH($A135,Roster!$A$2:$A$301,0)),""))</f>
        <v/>
      </c>
      <c r="E135" s="16"/>
      <c r="F135" s="14"/>
      <c r="G135" s="14"/>
      <c r="H135" s="15" t="str">
        <f aca="false">IF(OR($D135="",$E135=""),"",$E135-$D135)</f>
        <v/>
      </c>
      <c r="I135" s="15" t="str">
        <f aca="false">IF($H135="","",IF($H135&lt;=30,"1. First 30 days",IF($H135&lt;=90,"2. Days 31–90",IF($H135&lt;=180,"3. Days 91–180",IF($H135&lt;=365,"4. Days 181–365","5. Over a year")))))</f>
        <v/>
      </c>
      <c r="J135" s="15" t="str">
        <f aca="false">IF($A135="","",IFERROR(INDEX(Roster!$D$2:$D$301,MATCH($A135,Roster!$A$2:$A$301,0)),""))</f>
        <v/>
      </c>
      <c r="K135" s="15" t="str">
        <f aca="false">IF($A135="","",IFERROR(IF(INDEX(Roster!$M$2:$M$301,MATCH($A135,Roster!$A$2:$A$301,0))="","",INDEX(Roster!$M$2:$M$301,MATCH($A135,Roster!$A$2:$A$301,0))),""))</f>
        <v/>
      </c>
      <c r="L135" s="14"/>
      <c r="M135" s="14"/>
      <c r="N135" s="14"/>
      <c r="O135" s="15" t="str">
        <f aca="false">IF($A135="","",IF(COUNTIF($L135:$N135,"Yes")=3,"Done","Open"))</f>
        <v/>
      </c>
      <c r="P135" s="14"/>
    </row>
    <row r="136" customFormat="false" ht="15" hidden="false" customHeight="false" outlineLevel="0" collapsed="false">
      <c r="A136" s="14"/>
      <c r="B136" s="15" t="str">
        <f aca="false">IF($A136="","",IFERROR(INDEX(Roster!$B$2:$B$301,MATCH($A136,Roster!$A$2:$A$301,0)),"ID not on Roster"))</f>
        <v/>
      </c>
      <c r="C136" s="15" t="str">
        <f aca="false">IF($A136="","",IFERROR(INDEX(Roster!$F$2:$F$301,MATCH($A136,Roster!$A$2:$A$301,0)),""))</f>
        <v/>
      </c>
      <c r="D136" s="18" t="str">
        <f aca="false">IF($A136="","",IFERROR(INDEX(Roster!$J$2:$J$301,MATCH($A136,Roster!$A$2:$A$301,0)),""))</f>
        <v/>
      </c>
      <c r="E136" s="16"/>
      <c r="F136" s="14"/>
      <c r="G136" s="14"/>
      <c r="H136" s="15" t="str">
        <f aca="false">IF(OR($D136="",$E136=""),"",$E136-$D136)</f>
        <v/>
      </c>
      <c r="I136" s="15" t="str">
        <f aca="false">IF($H136="","",IF($H136&lt;=30,"1. First 30 days",IF($H136&lt;=90,"2. Days 31–90",IF($H136&lt;=180,"3. Days 91–180",IF($H136&lt;=365,"4. Days 181–365","5. Over a year")))))</f>
        <v/>
      </c>
      <c r="J136" s="15" t="str">
        <f aca="false">IF($A136="","",IFERROR(INDEX(Roster!$D$2:$D$301,MATCH($A136,Roster!$A$2:$A$301,0)),""))</f>
        <v/>
      </c>
      <c r="K136" s="15" t="str">
        <f aca="false">IF($A136="","",IFERROR(IF(INDEX(Roster!$M$2:$M$301,MATCH($A136,Roster!$A$2:$A$301,0))="","",INDEX(Roster!$M$2:$M$301,MATCH($A136,Roster!$A$2:$A$301,0))),""))</f>
        <v/>
      </c>
      <c r="L136" s="14"/>
      <c r="M136" s="14"/>
      <c r="N136" s="14"/>
      <c r="O136" s="15" t="str">
        <f aca="false">IF($A136="","",IF(COUNTIF($L136:$N136,"Yes")=3,"Done","Open"))</f>
        <v/>
      </c>
      <c r="P136" s="14"/>
    </row>
    <row r="137" customFormat="false" ht="15" hidden="false" customHeight="false" outlineLevel="0" collapsed="false">
      <c r="A137" s="14"/>
      <c r="B137" s="15" t="str">
        <f aca="false">IF($A137="","",IFERROR(INDEX(Roster!$B$2:$B$301,MATCH($A137,Roster!$A$2:$A$301,0)),"ID not on Roster"))</f>
        <v/>
      </c>
      <c r="C137" s="15" t="str">
        <f aca="false">IF($A137="","",IFERROR(INDEX(Roster!$F$2:$F$301,MATCH($A137,Roster!$A$2:$A$301,0)),""))</f>
        <v/>
      </c>
      <c r="D137" s="18" t="str">
        <f aca="false">IF($A137="","",IFERROR(INDEX(Roster!$J$2:$J$301,MATCH($A137,Roster!$A$2:$A$301,0)),""))</f>
        <v/>
      </c>
      <c r="E137" s="16"/>
      <c r="F137" s="14"/>
      <c r="G137" s="14"/>
      <c r="H137" s="15" t="str">
        <f aca="false">IF(OR($D137="",$E137=""),"",$E137-$D137)</f>
        <v/>
      </c>
      <c r="I137" s="15" t="str">
        <f aca="false">IF($H137="","",IF($H137&lt;=30,"1. First 30 days",IF($H137&lt;=90,"2. Days 31–90",IF($H137&lt;=180,"3. Days 91–180",IF($H137&lt;=365,"4. Days 181–365","5. Over a year")))))</f>
        <v/>
      </c>
      <c r="J137" s="15" t="str">
        <f aca="false">IF($A137="","",IFERROR(INDEX(Roster!$D$2:$D$301,MATCH($A137,Roster!$A$2:$A$301,0)),""))</f>
        <v/>
      </c>
      <c r="K137" s="15" t="str">
        <f aca="false">IF($A137="","",IFERROR(IF(INDEX(Roster!$M$2:$M$301,MATCH($A137,Roster!$A$2:$A$301,0))="","",INDEX(Roster!$M$2:$M$301,MATCH($A137,Roster!$A$2:$A$301,0))),""))</f>
        <v/>
      </c>
      <c r="L137" s="14"/>
      <c r="M137" s="14"/>
      <c r="N137" s="14"/>
      <c r="O137" s="15" t="str">
        <f aca="false">IF($A137="","",IF(COUNTIF($L137:$N137,"Yes")=3,"Done","Open"))</f>
        <v/>
      </c>
      <c r="P137" s="14"/>
    </row>
    <row r="138" customFormat="false" ht="15" hidden="false" customHeight="false" outlineLevel="0" collapsed="false">
      <c r="A138" s="14"/>
      <c r="B138" s="15" t="str">
        <f aca="false">IF($A138="","",IFERROR(INDEX(Roster!$B$2:$B$301,MATCH($A138,Roster!$A$2:$A$301,0)),"ID not on Roster"))</f>
        <v/>
      </c>
      <c r="C138" s="15" t="str">
        <f aca="false">IF($A138="","",IFERROR(INDEX(Roster!$F$2:$F$301,MATCH($A138,Roster!$A$2:$A$301,0)),""))</f>
        <v/>
      </c>
      <c r="D138" s="18" t="str">
        <f aca="false">IF($A138="","",IFERROR(INDEX(Roster!$J$2:$J$301,MATCH($A138,Roster!$A$2:$A$301,0)),""))</f>
        <v/>
      </c>
      <c r="E138" s="16"/>
      <c r="F138" s="14"/>
      <c r="G138" s="14"/>
      <c r="H138" s="15" t="str">
        <f aca="false">IF(OR($D138="",$E138=""),"",$E138-$D138)</f>
        <v/>
      </c>
      <c r="I138" s="15" t="str">
        <f aca="false">IF($H138="","",IF($H138&lt;=30,"1. First 30 days",IF($H138&lt;=90,"2. Days 31–90",IF($H138&lt;=180,"3. Days 91–180",IF($H138&lt;=365,"4. Days 181–365","5. Over a year")))))</f>
        <v/>
      </c>
      <c r="J138" s="15" t="str">
        <f aca="false">IF($A138="","",IFERROR(INDEX(Roster!$D$2:$D$301,MATCH($A138,Roster!$A$2:$A$301,0)),""))</f>
        <v/>
      </c>
      <c r="K138" s="15" t="str">
        <f aca="false">IF($A138="","",IFERROR(IF(INDEX(Roster!$M$2:$M$301,MATCH($A138,Roster!$A$2:$A$301,0))="","",INDEX(Roster!$M$2:$M$301,MATCH($A138,Roster!$A$2:$A$301,0))),""))</f>
        <v/>
      </c>
      <c r="L138" s="14"/>
      <c r="M138" s="14"/>
      <c r="N138" s="14"/>
      <c r="O138" s="15" t="str">
        <f aca="false">IF($A138="","",IF(COUNTIF($L138:$N138,"Yes")=3,"Done","Open"))</f>
        <v/>
      </c>
      <c r="P138" s="14"/>
    </row>
    <row r="139" customFormat="false" ht="15" hidden="false" customHeight="false" outlineLevel="0" collapsed="false">
      <c r="A139" s="14"/>
      <c r="B139" s="15" t="str">
        <f aca="false">IF($A139="","",IFERROR(INDEX(Roster!$B$2:$B$301,MATCH($A139,Roster!$A$2:$A$301,0)),"ID not on Roster"))</f>
        <v/>
      </c>
      <c r="C139" s="15" t="str">
        <f aca="false">IF($A139="","",IFERROR(INDEX(Roster!$F$2:$F$301,MATCH($A139,Roster!$A$2:$A$301,0)),""))</f>
        <v/>
      </c>
      <c r="D139" s="18" t="str">
        <f aca="false">IF($A139="","",IFERROR(INDEX(Roster!$J$2:$J$301,MATCH($A139,Roster!$A$2:$A$301,0)),""))</f>
        <v/>
      </c>
      <c r="E139" s="16"/>
      <c r="F139" s="14"/>
      <c r="G139" s="14"/>
      <c r="H139" s="15" t="str">
        <f aca="false">IF(OR($D139="",$E139=""),"",$E139-$D139)</f>
        <v/>
      </c>
      <c r="I139" s="15" t="str">
        <f aca="false">IF($H139="","",IF($H139&lt;=30,"1. First 30 days",IF($H139&lt;=90,"2. Days 31–90",IF($H139&lt;=180,"3. Days 91–180",IF($H139&lt;=365,"4. Days 181–365","5. Over a year")))))</f>
        <v/>
      </c>
      <c r="J139" s="15" t="str">
        <f aca="false">IF($A139="","",IFERROR(INDEX(Roster!$D$2:$D$301,MATCH($A139,Roster!$A$2:$A$301,0)),""))</f>
        <v/>
      </c>
      <c r="K139" s="15" t="str">
        <f aca="false">IF($A139="","",IFERROR(IF(INDEX(Roster!$M$2:$M$301,MATCH($A139,Roster!$A$2:$A$301,0))="","",INDEX(Roster!$M$2:$M$301,MATCH($A139,Roster!$A$2:$A$301,0))),""))</f>
        <v/>
      </c>
      <c r="L139" s="14"/>
      <c r="M139" s="14"/>
      <c r="N139" s="14"/>
      <c r="O139" s="15" t="str">
        <f aca="false">IF($A139="","",IF(COUNTIF($L139:$N139,"Yes")=3,"Done","Open"))</f>
        <v/>
      </c>
      <c r="P139" s="14"/>
    </row>
    <row r="140" customFormat="false" ht="15" hidden="false" customHeight="false" outlineLevel="0" collapsed="false">
      <c r="A140" s="14"/>
      <c r="B140" s="15" t="str">
        <f aca="false">IF($A140="","",IFERROR(INDEX(Roster!$B$2:$B$301,MATCH($A140,Roster!$A$2:$A$301,0)),"ID not on Roster"))</f>
        <v/>
      </c>
      <c r="C140" s="15" t="str">
        <f aca="false">IF($A140="","",IFERROR(INDEX(Roster!$F$2:$F$301,MATCH($A140,Roster!$A$2:$A$301,0)),""))</f>
        <v/>
      </c>
      <c r="D140" s="18" t="str">
        <f aca="false">IF($A140="","",IFERROR(INDEX(Roster!$J$2:$J$301,MATCH($A140,Roster!$A$2:$A$301,0)),""))</f>
        <v/>
      </c>
      <c r="E140" s="16"/>
      <c r="F140" s="14"/>
      <c r="G140" s="14"/>
      <c r="H140" s="15" t="str">
        <f aca="false">IF(OR($D140="",$E140=""),"",$E140-$D140)</f>
        <v/>
      </c>
      <c r="I140" s="15" t="str">
        <f aca="false">IF($H140="","",IF($H140&lt;=30,"1. First 30 days",IF($H140&lt;=90,"2. Days 31–90",IF($H140&lt;=180,"3. Days 91–180",IF($H140&lt;=365,"4. Days 181–365","5. Over a year")))))</f>
        <v/>
      </c>
      <c r="J140" s="15" t="str">
        <f aca="false">IF($A140="","",IFERROR(INDEX(Roster!$D$2:$D$301,MATCH($A140,Roster!$A$2:$A$301,0)),""))</f>
        <v/>
      </c>
      <c r="K140" s="15" t="str">
        <f aca="false">IF($A140="","",IFERROR(IF(INDEX(Roster!$M$2:$M$301,MATCH($A140,Roster!$A$2:$A$301,0))="","",INDEX(Roster!$M$2:$M$301,MATCH($A140,Roster!$A$2:$A$301,0))),""))</f>
        <v/>
      </c>
      <c r="L140" s="14"/>
      <c r="M140" s="14"/>
      <c r="N140" s="14"/>
      <c r="O140" s="15" t="str">
        <f aca="false">IF($A140="","",IF(COUNTIF($L140:$N140,"Yes")=3,"Done","Open"))</f>
        <v/>
      </c>
      <c r="P140" s="14"/>
    </row>
    <row r="141" customFormat="false" ht="15" hidden="false" customHeight="false" outlineLevel="0" collapsed="false">
      <c r="A141" s="14"/>
      <c r="B141" s="15" t="str">
        <f aca="false">IF($A141="","",IFERROR(INDEX(Roster!$B$2:$B$301,MATCH($A141,Roster!$A$2:$A$301,0)),"ID not on Roster"))</f>
        <v/>
      </c>
      <c r="C141" s="15" t="str">
        <f aca="false">IF($A141="","",IFERROR(INDEX(Roster!$F$2:$F$301,MATCH($A141,Roster!$A$2:$A$301,0)),""))</f>
        <v/>
      </c>
      <c r="D141" s="18" t="str">
        <f aca="false">IF($A141="","",IFERROR(INDEX(Roster!$J$2:$J$301,MATCH($A141,Roster!$A$2:$A$301,0)),""))</f>
        <v/>
      </c>
      <c r="E141" s="16"/>
      <c r="F141" s="14"/>
      <c r="G141" s="14"/>
      <c r="H141" s="15" t="str">
        <f aca="false">IF(OR($D141="",$E141=""),"",$E141-$D141)</f>
        <v/>
      </c>
      <c r="I141" s="15" t="str">
        <f aca="false">IF($H141="","",IF($H141&lt;=30,"1. First 30 days",IF($H141&lt;=90,"2. Days 31–90",IF($H141&lt;=180,"3. Days 91–180",IF($H141&lt;=365,"4. Days 181–365","5. Over a year")))))</f>
        <v/>
      </c>
      <c r="J141" s="15" t="str">
        <f aca="false">IF($A141="","",IFERROR(INDEX(Roster!$D$2:$D$301,MATCH($A141,Roster!$A$2:$A$301,0)),""))</f>
        <v/>
      </c>
      <c r="K141" s="15" t="str">
        <f aca="false">IF($A141="","",IFERROR(IF(INDEX(Roster!$M$2:$M$301,MATCH($A141,Roster!$A$2:$A$301,0))="","",INDEX(Roster!$M$2:$M$301,MATCH($A141,Roster!$A$2:$A$301,0))),""))</f>
        <v/>
      </c>
      <c r="L141" s="14"/>
      <c r="M141" s="14"/>
      <c r="N141" s="14"/>
      <c r="O141" s="15" t="str">
        <f aca="false">IF($A141="","",IF(COUNTIF($L141:$N141,"Yes")=3,"Done","Open"))</f>
        <v/>
      </c>
      <c r="P141" s="14"/>
    </row>
    <row r="142" customFormat="false" ht="15" hidden="false" customHeight="false" outlineLevel="0" collapsed="false">
      <c r="A142" s="14"/>
      <c r="B142" s="15" t="str">
        <f aca="false">IF($A142="","",IFERROR(INDEX(Roster!$B$2:$B$301,MATCH($A142,Roster!$A$2:$A$301,0)),"ID not on Roster"))</f>
        <v/>
      </c>
      <c r="C142" s="15" t="str">
        <f aca="false">IF($A142="","",IFERROR(INDEX(Roster!$F$2:$F$301,MATCH($A142,Roster!$A$2:$A$301,0)),""))</f>
        <v/>
      </c>
      <c r="D142" s="18" t="str">
        <f aca="false">IF($A142="","",IFERROR(INDEX(Roster!$J$2:$J$301,MATCH($A142,Roster!$A$2:$A$301,0)),""))</f>
        <v/>
      </c>
      <c r="E142" s="16"/>
      <c r="F142" s="14"/>
      <c r="G142" s="14"/>
      <c r="H142" s="15" t="str">
        <f aca="false">IF(OR($D142="",$E142=""),"",$E142-$D142)</f>
        <v/>
      </c>
      <c r="I142" s="15" t="str">
        <f aca="false">IF($H142="","",IF($H142&lt;=30,"1. First 30 days",IF($H142&lt;=90,"2. Days 31–90",IF($H142&lt;=180,"3. Days 91–180",IF($H142&lt;=365,"4. Days 181–365","5. Over a year")))))</f>
        <v/>
      </c>
      <c r="J142" s="15" t="str">
        <f aca="false">IF($A142="","",IFERROR(INDEX(Roster!$D$2:$D$301,MATCH($A142,Roster!$A$2:$A$301,0)),""))</f>
        <v/>
      </c>
      <c r="K142" s="15" t="str">
        <f aca="false">IF($A142="","",IFERROR(IF(INDEX(Roster!$M$2:$M$301,MATCH($A142,Roster!$A$2:$A$301,0))="","",INDEX(Roster!$M$2:$M$301,MATCH($A142,Roster!$A$2:$A$301,0))),""))</f>
        <v/>
      </c>
      <c r="L142" s="14"/>
      <c r="M142" s="14"/>
      <c r="N142" s="14"/>
      <c r="O142" s="15" t="str">
        <f aca="false">IF($A142="","",IF(COUNTIF($L142:$N142,"Yes")=3,"Done","Open"))</f>
        <v/>
      </c>
      <c r="P142" s="14"/>
    </row>
    <row r="143" customFormat="false" ht="15" hidden="false" customHeight="false" outlineLevel="0" collapsed="false">
      <c r="A143" s="14"/>
      <c r="B143" s="15" t="str">
        <f aca="false">IF($A143="","",IFERROR(INDEX(Roster!$B$2:$B$301,MATCH($A143,Roster!$A$2:$A$301,0)),"ID not on Roster"))</f>
        <v/>
      </c>
      <c r="C143" s="15" t="str">
        <f aca="false">IF($A143="","",IFERROR(INDEX(Roster!$F$2:$F$301,MATCH($A143,Roster!$A$2:$A$301,0)),""))</f>
        <v/>
      </c>
      <c r="D143" s="18" t="str">
        <f aca="false">IF($A143="","",IFERROR(INDEX(Roster!$J$2:$J$301,MATCH($A143,Roster!$A$2:$A$301,0)),""))</f>
        <v/>
      </c>
      <c r="E143" s="16"/>
      <c r="F143" s="14"/>
      <c r="G143" s="14"/>
      <c r="H143" s="15" t="str">
        <f aca="false">IF(OR($D143="",$E143=""),"",$E143-$D143)</f>
        <v/>
      </c>
      <c r="I143" s="15" t="str">
        <f aca="false">IF($H143="","",IF($H143&lt;=30,"1. First 30 days",IF($H143&lt;=90,"2. Days 31–90",IF($H143&lt;=180,"3. Days 91–180",IF($H143&lt;=365,"4. Days 181–365","5. Over a year")))))</f>
        <v/>
      </c>
      <c r="J143" s="15" t="str">
        <f aca="false">IF($A143="","",IFERROR(INDEX(Roster!$D$2:$D$301,MATCH($A143,Roster!$A$2:$A$301,0)),""))</f>
        <v/>
      </c>
      <c r="K143" s="15" t="str">
        <f aca="false">IF($A143="","",IFERROR(IF(INDEX(Roster!$M$2:$M$301,MATCH($A143,Roster!$A$2:$A$301,0))="","",INDEX(Roster!$M$2:$M$301,MATCH($A143,Roster!$A$2:$A$301,0))),""))</f>
        <v/>
      </c>
      <c r="L143" s="14"/>
      <c r="M143" s="14"/>
      <c r="N143" s="14"/>
      <c r="O143" s="15" t="str">
        <f aca="false">IF($A143="","",IF(COUNTIF($L143:$N143,"Yes")=3,"Done","Open"))</f>
        <v/>
      </c>
      <c r="P143" s="14"/>
    </row>
    <row r="144" customFormat="false" ht="15" hidden="false" customHeight="false" outlineLevel="0" collapsed="false">
      <c r="A144" s="14"/>
      <c r="B144" s="15" t="str">
        <f aca="false">IF($A144="","",IFERROR(INDEX(Roster!$B$2:$B$301,MATCH($A144,Roster!$A$2:$A$301,0)),"ID not on Roster"))</f>
        <v/>
      </c>
      <c r="C144" s="15" t="str">
        <f aca="false">IF($A144="","",IFERROR(INDEX(Roster!$F$2:$F$301,MATCH($A144,Roster!$A$2:$A$301,0)),""))</f>
        <v/>
      </c>
      <c r="D144" s="18" t="str">
        <f aca="false">IF($A144="","",IFERROR(INDEX(Roster!$J$2:$J$301,MATCH($A144,Roster!$A$2:$A$301,0)),""))</f>
        <v/>
      </c>
      <c r="E144" s="16"/>
      <c r="F144" s="14"/>
      <c r="G144" s="14"/>
      <c r="H144" s="15" t="str">
        <f aca="false">IF(OR($D144="",$E144=""),"",$E144-$D144)</f>
        <v/>
      </c>
      <c r="I144" s="15" t="str">
        <f aca="false">IF($H144="","",IF($H144&lt;=30,"1. First 30 days",IF($H144&lt;=90,"2. Days 31–90",IF($H144&lt;=180,"3. Days 91–180",IF($H144&lt;=365,"4. Days 181–365","5. Over a year")))))</f>
        <v/>
      </c>
      <c r="J144" s="15" t="str">
        <f aca="false">IF($A144="","",IFERROR(INDEX(Roster!$D$2:$D$301,MATCH($A144,Roster!$A$2:$A$301,0)),""))</f>
        <v/>
      </c>
      <c r="K144" s="15" t="str">
        <f aca="false">IF($A144="","",IFERROR(IF(INDEX(Roster!$M$2:$M$301,MATCH($A144,Roster!$A$2:$A$301,0))="","",INDEX(Roster!$M$2:$M$301,MATCH($A144,Roster!$A$2:$A$301,0))),""))</f>
        <v/>
      </c>
      <c r="L144" s="14"/>
      <c r="M144" s="14"/>
      <c r="N144" s="14"/>
      <c r="O144" s="15" t="str">
        <f aca="false">IF($A144="","",IF(COUNTIF($L144:$N144,"Yes")=3,"Done","Open"))</f>
        <v/>
      </c>
      <c r="P144" s="14"/>
    </row>
    <row r="145" customFormat="false" ht="15" hidden="false" customHeight="false" outlineLevel="0" collapsed="false">
      <c r="A145" s="14"/>
      <c r="B145" s="15" t="str">
        <f aca="false">IF($A145="","",IFERROR(INDEX(Roster!$B$2:$B$301,MATCH($A145,Roster!$A$2:$A$301,0)),"ID not on Roster"))</f>
        <v/>
      </c>
      <c r="C145" s="15" t="str">
        <f aca="false">IF($A145="","",IFERROR(INDEX(Roster!$F$2:$F$301,MATCH($A145,Roster!$A$2:$A$301,0)),""))</f>
        <v/>
      </c>
      <c r="D145" s="18" t="str">
        <f aca="false">IF($A145="","",IFERROR(INDEX(Roster!$J$2:$J$301,MATCH($A145,Roster!$A$2:$A$301,0)),""))</f>
        <v/>
      </c>
      <c r="E145" s="16"/>
      <c r="F145" s="14"/>
      <c r="G145" s="14"/>
      <c r="H145" s="15" t="str">
        <f aca="false">IF(OR($D145="",$E145=""),"",$E145-$D145)</f>
        <v/>
      </c>
      <c r="I145" s="15" t="str">
        <f aca="false">IF($H145="","",IF($H145&lt;=30,"1. First 30 days",IF($H145&lt;=90,"2. Days 31–90",IF($H145&lt;=180,"3. Days 91–180",IF($H145&lt;=365,"4. Days 181–365","5. Over a year")))))</f>
        <v/>
      </c>
      <c r="J145" s="15" t="str">
        <f aca="false">IF($A145="","",IFERROR(INDEX(Roster!$D$2:$D$301,MATCH($A145,Roster!$A$2:$A$301,0)),""))</f>
        <v/>
      </c>
      <c r="K145" s="15" t="str">
        <f aca="false">IF($A145="","",IFERROR(IF(INDEX(Roster!$M$2:$M$301,MATCH($A145,Roster!$A$2:$A$301,0))="","",INDEX(Roster!$M$2:$M$301,MATCH($A145,Roster!$A$2:$A$301,0))),""))</f>
        <v/>
      </c>
      <c r="L145" s="14"/>
      <c r="M145" s="14"/>
      <c r="N145" s="14"/>
      <c r="O145" s="15" t="str">
        <f aca="false">IF($A145="","",IF(COUNTIF($L145:$N145,"Yes")=3,"Done","Open"))</f>
        <v/>
      </c>
      <c r="P145" s="14"/>
    </row>
    <row r="146" customFormat="false" ht="15" hidden="false" customHeight="false" outlineLevel="0" collapsed="false">
      <c r="A146" s="14"/>
      <c r="B146" s="15" t="str">
        <f aca="false">IF($A146="","",IFERROR(INDEX(Roster!$B$2:$B$301,MATCH($A146,Roster!$A$2:$A$301,0)),"ID not on Roster"))</f>
        <v/>
      </c>
      <c r="C146" s="15" t="str">
        <f aca="false">IF($A146="","",IFERROR(INDEX(Roster!$F$2:$F$301,MATCH($A146,Roster!$A$2:$A$301,0)),""))</f>
        <v/>
      </c>
      <c r="D146" s="18" t="str">
        <f aca="false">IF($A146="","",IFERROR(INDEX(Roster!$J$2:$J$301,MATCH($A146,Roster!$A$2:$A$301,0)),""))</f>
        <v/>
      </c>
      <c r="E146" s="16"/>
      <c r="F146" s="14"/>
      <c r="G146" s="14"/>
      <c r="H146" s="15" t="str">
        <f aca="false">IF(OR($D146="",$E146=""),"",$E146-$D146)</f>
        <v/>
      </c>
      <c r="I146" s="15" t="str">
        <f aca="false">IF($H146="","",IF($H146&lt;=30,"1. First 30 days",IF($H146&lt;=90,"2. Days 31–90",IF($H146&lt;=180,"3. Days 91–180",IF($H146&lt;=365,"4. Days 181–365","5. Over a year")))))</f>
        <v/>
      </c>
      <c r="J146" s="15" t="str">
        <f aca="false">IF($A146="","",IFERROR(INDEX(Roster!$D$2:$D$301,MATCH($A146,Roster!$A$2:$A$301,0)),""))</f>
        <v/>
      </c>
      <c r="K146" s="15" t="str">
        <f aca="false">IF($A146="","",IFERROR(IF(INDEX(Roster!$M$2:$M$301,MATCH($A146,Roster!$A$2:$A$301,0))="","",INDEX(Roster!$M$2:$M$301,MATCH($A146,Roster!$A$2:$A$301,0))),""))</f>
        <v/>
      </c>
      <c r="L146" s="14"/>
      <c r="M146" s="14"/>
      <c r="N146" s="14"/>
      <c r="O146" s="15" t="str">
        <f aca="false">IF($A146="","",IF(COUNTIF($L146:$N146,"Yes")=3,"Done","Open"))</f>
        <v/>
      </c>
      <c r="P146" s="14"/>
    </row>
    <row r="147" customFormat="false" ht="15" hidden="false" customHeight="false" outlineLevel="0" collapsed="false">
      <c r="A147" s="14"/>
      <c r="B147" s="15" t="str">
        <f aca="false">IF($A147="","",IFERROR(INDEX(Roster!$B$2:$B$301,MATCH($A147,Roster!$A$2:$A$301,0)),"ID not on Roster"))</f>
        <v/>
      </c>
      <c r="C147" s="15" t="str">
        <f aca="false">IF($A147="","",IFERROR(INDEX(Roster!$F$2:$F$301,MATCH($A147,Roster!$A$2:$A$301,0)),""))</f>
        <v/>
      </c>
      <c r="D147" s="18" t="str">
        <f aca="false">IF($A147="","",IFERROR(INDEX(Roster!$J$2:$J$301,MATCH($A147,Roster!$A$2:$A$301,0)),""))</f>
        <v/>
      </c>
      <c r="E147" s="16"/>
      <c r="F147" s="14"/>
      <c r="G147" s="14"/>
      <c r="H147" s="15" t="str">
        <f aca="false">IF(OR($D147="",$E147=""),"",$E147-$D147)</f>
        <v/>
      </c>
      <c r="I147" s="15" t="str">
        <f aca="false">IF($H147="","",IF($H147&lt;=30,"1. First 30 days",IF($H147&lt;=90,"2. Days 31–90",IF($H147&lt;=180,"3. Days 91–180",IF($H147&lt;=365,"4. Days 181–365","5. Over a year")))))</f>
        <v/>
      </c>
      <c r="J147" s="15" t="str">
        <f aca="false">IF($A147="","",IFERROR(INDEX(Roster!$D$2:$D$301,MATCH($A147,Roster!$A$2:$A$301,0)),""))</f>
        <v/>
      </c>
      <c r="K147" s="15" t="str">
        <f aca="false">IF($A147="","",IFERROR(IF(INDEX(Roster!$M$2:$M$301,MATCH($A147,Roster!$A$2:$A$301,0))="","",INDEX(Roster!$M$2:$M$301,MATCH($A147,Roster!$A$2:$A$301,0))),""))</f>
        <v/>
      </c>
      <c r="L147" s="14"/>
      <c r="M147" s="14"/>
      <c r="N147" s="14"/>
      <c r="O147" s="15" t="str">
        <f aca="false">IF($A147="","",IF(COUNTIF($L147:$N147,"Yes")=3,"Done","Open"))</f>
        <v/>
      </c>
      <c r="P147" s="14"/>
    </row>
    <row r="148" customFormat="false" ht="15" hidden="false" customHeight="false" outlineLevel="0" collapsed="false">
      <c r="A148" s="14"/>
      <c r="B148" s="15" t="str">
        <f aca="false">IF($A148="","",IFERROR(INDEX(Roster!$B$2:$B$301,MATCH($A148,Roster!$A$2:$A$301,0)),"ID not on Roster"))</f>
        <v/>
      </c>
      <c r="C148" s="15" t="str">
        <f aca="false">IF($A148="","",IFERROR(INDEX(Roster!$F$2:$F$301,MATCH($A148,Roster!$A$2:$A$301,0)),""))</f>
        <v/>
      </c>
      <c r="D148" s="18" t="str">
        <f aca="false">IF($A148="","",IFERROR(INDEX(Roster!$J$2:$J$301,MATCH($A148,Roster!$A$2:$A$301,0)),""))</f>
        <v/>
      </c>
      <c r="E148" s="16"/>
      <c r="F148" s="14"/>
      <c r="G148" s="14"/>
      <c r="H148" s="15" t="str">
        <f aca="false">IF(OR($D148="",$E148=""),"",$E148-$D148)</f>
        <v/>
      </c>
      <c r="I148" s="15" t="str">
        <f aca="false">IF($H148="","",IF($H148&lt;=30,"1. First 30 days",IF($H148&lt;=90,"2. Days 31–90",IF($H148&lt;=180,"3. Days 91–180",IF($H148&lt;=365,"4. Days 181–365","5. Over a year")))))</f>
        <v/>
      </c>
      <c r="J148" s="15" t="str">
        <f aca="false">IF($A148="","",IFERROR(INDEX(Roster!$D$2:$D$301,MATCH($A148,Roster!$A$2:$A$301,0)),""))</f>
        <v/>
      </c>
      <c r="K148" s="15" t="str">
        <f aca="false">IF($A148="","",IFERROR(IF(INDEX(Roster!$M$2:$M$301,MATCH($A148,Roster!$A$2:$A$301,0))="","",INDEX(Roster!$M$2:$M$301,MATCH($A148,Roster!$A$2:$A$301,0))),""))</f>
        <v/>
      </c>
      <c r="L148" s="14"/>
      <c r="M148" s="14"/>
      <c r="N148" s="14"/>
      <c r="O148" s="15" t="str">
        <f aca="false">IF($A148="","",IF(COUNTIF($L148:$N148,"Yes")=3,"Done","Open"))</f>
        <v/>
      </c>
      <c r="P148" s="14"/>
    </row>
    <row r="149" customFormat="false" ht="15" hidden="false" customHeight="false" outlineLevel="0" collapsed="false">
      <c r="A149" s="14"/>
      <c r="B149" s="15" t="str">
        <f aca="false">IF($A149="","",IFERROR(INDEX(Roster!$B$2:$B$301,MATCH($A149,Roster!$A$2:$A$301,0)),"ID not on Roster"))</f>
        <v/>
      </c>
      <c r="C149" s="15" t="str">
        <f aca="false">IF($A149="","",IFERROR(INDEX(Roster!$F$2:$F$301,MATCH($A149,Roster!$A$2:$A$301,0)),""))</f>
        <v/>
      </c>
      <c r="D149" s="18" t="str">
        <f aca="false">IF($A149="","",IFERROR(INDEX(Roster!$J$2:$J$301,MATCH($A149,Roster!$A$2:$A$301,0)),""))</f>
        <v/>
      </c>
      <c r="E149" s="16"/>
      <c r="F149" s="14"/>
      <c r="G149" s="14"/>
      <c r="H149" s="15" t="str">
        <f aca="false">IF(OR($D149="",$E149=""),"",$E149-$D149)</f>
        <v/>
      </c>
      <c r="I149" s="15" t="str">
        <f aca="false">IF($H149="","",IF($H149&lt;=30,"1. First 30 days",IF($H149&lt;=90,"2. Days 31–90",IF($H149&lt;=180,"3. Days 91–180",IF($H149&lt;=365,"4. Days 181–365","5. Over a year")))))</f>
        <v/>
      </c>
      <c r="J149" s="15" t="str">
        <f aca="false">IF($A149="","",IFERROR(INDEX(Roster!$D$2:$D$301,MATCH($A149,Roster!$A$2:$A$301,0)),""))</f>
        <v/>
      </c>
      <c r="K149" s="15" t="str">
        <f aca="false">IF($A149="","",IFERROR(IF(INDEX(Roster!$M$2:$M$301,MATCH($A149,Roster!$A$2:$A$301,0))="","",INDEX(Roster!$M$2:$M$301,MATCH($A149,Roster!$A$2:$A$301,0))),""))</f>
        <v/>
      </c>
      <c r="L149" s="14"/>
      <c r="M149" s="14"/>
      <c r="N149" s="14"/>
      <c r="O149" s="15" t="str">
        <f aca="false">IF($A149="","",IF(COUNTIF($L149:$N149,"Yes")=3,"Done","Open"))</f>
        <v/>
      </c>
      <c r="P149" s="14"/>
    </row>
    <row r="150" customFormat="false" ht="15" hidden="false" customHeight="false" outlineLevel="0" collapsed="false">
      <c r="A150" s="14"/>
      <c r="B150" s="15" t="str">
        <f aca="false">IF($A150="","",IFERROR(INDEX(Roster!$B$2:$B$301,MATCH($A150,Roster!$A$2:$A$301,0)),"ID not on Roster"))</f>
        <v/>
      </c>
      <c r="C150" s="15" t="str">
        <f aca="false">IF($A150="","",IFERROR(INDEX(Roster!$F$2:$F$301,MATCH($A150,Roster!$A$2:$A$301,0)),""))</f>
        <v/>
      </c>
      <c r="D150" s="18" t="str">
        <f aca="false">IF($A150="","",IFERROR(INDEX(Roster!$J$2:$J$301,MATCH($A150,Roster!$A$2:$A$301,0)),""))</f>
        <v/>
      </c>
      <c r="E150" s="16"/>
      <c r="F150" s="14"/>
      <c r="G150" s="14"/>
      <c r="H150" s="15" t="str">
        <f aca="false">IF(OR($D150="",$E150=""),"",$E150-$D150)</f>
        <v/>
      </c>
      <c r="I150" s="15" t="str">
        <f aca="false">IF($H150="","",IF($H150&lt;=30,"1. First 30 days",IF($H150&lt;=90,"2. Days 31–90",IF($H150&lt;=180,"3. Days 91–180",IF($H150&lt;=365,"4. Days 181–365","5. Over a year")))))</f>
        <v/>
      </c>
      <c r="J150" s="15" t="str">
        <f aca="false">IF($A150="","",IFERROR(INDEX(Roster!$D$2:$D$301,MATCH($A150,Roster!$A$2:$A$301,0)),""))</f>
        <v/>
      </c>
      <c r="K150" s="15" t="str">
        <f aca="false">IF($A150="","",IFERROR(IF(INDEX(Roster!$M$2:$M$301,MATCH($A150,Roster!$A$2:$A$301,0))="","",INDEX(Roster!$M$2:$M$301,MATCH($A150,Roster!$A$2:$A$301,0))),""))</f>
        <v/>
      </c>
      <c r="L150" s="14"/>
      <c r="M150" s="14"/>
      <c r="N150" s="14"/>
      <c r="O150" s="15" t="str">
        <f aca="false">IF($A150="","",IF(COUNTIF($L150:$N150,"Yes")=3,"Done","Open"))</f>
        <v/>
      </c>
      <c r="P150" s="14"/>
    </row>
    <row r="151" customFormat="false" ht="15" hidden="false" customHeight="false" outlineLevel="0" collapsed="false">
      <c r="A151" s="14"/>
      <c r="B151" s="15" t="str">
        <f aca="false">IF($A151="","",IFERROR(INDEX(Roster!$B$2:$B$301,MATCH($A151,Roster!$A$2:$A$301,0)),"ID not on Roster"))</f>
        <v/>
      </c>
      <c r="C151" s="15" t="str">
        <f aca="false">IF($A151="","",IFERROR(INDEX(Roster!$F$2:$F$301,MATCH($A151,Roster!$A$2:$A$301,0)),""))</f>
        <v/>
      </c>
      <c r="D151" s="18" t="str">
        <f aca="false">IF($A151="","",IFERROR(INDEX(Roster!$J$2:$J$301,MATCH($A151,Roster!$A$2:$A$301,0)),""))</f>
        <v/>
      </c>
      <c r="E151" s="16"/>
      <c r="F151" s="14"/>
      <c r="G151" s="14"/>
      <c r="H151" s="15" t="str">
        <f aca="false">IF(OR($D151="",$E151=""),"",$E151-$D151)</f>
        <v/>
      </c>
      <c r="I151" s="15" t="str">
        <f aca="false">IF($H151="","",IF($H151&lt;=30,"1. First 30 days",IF($H151&lt;=90,"2. Days 31–90",IF($H151&lt;=180,"3. Days 91–180",IF($H151&lt;=365,"4. Days 181–365","5. Over a year")))))</f>
        <v/>
      </c>
      <c r="J151" s="15" t="str">
        <f aca="false">IF($A151="","",IFERROR(INDEX(Roster!$D$2:$D$301,MATCH($A151,Roster!$A$2:$A$301,0)),""))</f>
        <v/>
      </c>
      <c r="K151" s="15" t="str">
        <f aca="false">IF($A151="","",IFERROR(IF(INDEX(Roster!$M$2:$M$301,MATCH($A151,Roster!$A$2:$A$301,0))="","",INDEX(Roster!$M$2:$M$301,MATCH($A151,Roster!$A$2:$A$301,0))),""))</f>
        <v/>
      </c>
      <c r="L151" s="14"/>
      <c r="M151" s="14"/>
      <c r="N151" s="14"/>
      <c r="O151" s="15" t="str">
        <f aca="false">IF($A151="","",IF(COUNTIF($L151:$N151,"Yes")=3,"Done","Open"))</f>
        <v/>
      </c>
      <c r="P151" s="14"/>
    </row>
    <row r="152" customFormat="false" ht="15" hidden="false" customHeight="false" outlineLevel="0" collapsed="false">
      <c r="A152" s="14"/>
      <c r="B152" s="15" t="str">
        <f aca="false">IF($A152="","",IFERROR(INDEX(Roster!$B$2:$B$301,MATCH($A152,Roster!$A$2:$A$301,0)),"ID not on Roster"))</f>
        <v/>
      </c>
      <c r="C152" s="15" t="str">
        <f aca="false">IF($A152="","",IFERROR(INDEX(Roster!$F$2:$F$301,MATCH($A152,Roster!$A$2:$A$301,0)),""))</f>
        <v/>
      </c>
      <c r="D152" s="18" t="str">
        <f aca="false">IF($A152="","",IFERROR(INDEX(Roster!$J$2:$J$301,MATCH($A152,Roster!$A$2:$A$301,0)),""))</f>
        <v/>
      </c>
      <c r="E152" s="16"/>
      <c r="F152" s="14"/>
      <c r="G152" s="14"/>
      <c r="H152" s="15" t="str">
        <f aca="false">IF(OR($D152="",$E152=""),"",$E152-$D152)</f>
        <v/>
      </c>
      <c r="I152" s="15" t="str">
        <f aca="false">IF($H152="","",IF($H152&lt;=30,"1. First 30 days",IF($H152&lt;=90,"2. Days 31–90",IF($H152&lt;=180,"3. Days 91–180",IF($H152&lt;=365,"4. Days 181–365","5. Over a year")))))</f>
        <v/>
      </c>
      <c r="J152" s="15" t="str">
        <f aca="false">IF($A152="","",IFERROR(INDEX(Roster!$D$2:$D$301,MATCH($A152,Roster!$A$2:$A$301,0)),""))</f>
        <v/>
      </c>
      <c r="K152" s="15" t="str">
        <f aca="false">IF($A152="","",IFERROR(IF(INDEX(Roster!$M$2:$M$301,MATCH($A152,Roster!$A$2:$A$301,0))="","",INDEX(Roster!$M$2:$M$301,MATCH($A152,Roster!$A$2:$A$301,0))),""))</f>
        <v/>
      </c>
      <c r="L152" s="14"/>
      <c r="M152" s="14"/>
      <c r="N152" s="14"/>
      <c r="O152" s="15" t="str">
        <f aca="false">IF($A152="","",IF(COUNTIF($L152:$N152,"Yes")=3,"Done","Open"))</f>
        <v/>
      </c>
      <c r="P152" s="14"/>
    </row>
    <row r="153" customFormat="false" ht="15" hidden="false" customHeight="false" outlineLevel="0" collapsed="false">
      <c r="A153" s="14"/>
      <c r="B153" s="15" t="str">
        <f aca="false">IF($A153="","",IFERROR(INDEX(Roster!$B$2:$B$301,MATCH($A153,Roster!$A$2:$A$301,0)),"ID not on Roster"))</f>
        <v/>
      </c>
      <c r="C153" s="15" t="str">
        <f aca="false">IF($A153="","",IFERROR(INDEX(Roster!$F$2:$F$301,MATCH($A153,Roster!$A$2:$A$301,0)),""))</f>
        <v/>
      </c>
      <c r="D153" s="18" t="str">
        <f aca="false">IF($A153="","",IFERROR(INDEX(Roster!$J$2:$J$301,MATCH($A153,Roster!$A$2:$A$301,0)),""))</f>
        <v/>
      </c>
      <c r="E153" s="16"/>
      <c r="F153" s="14"/>
      <c r="G153" s="14"/>
      <c r="H153" s="15" t="str">
        <f aca="false">IF(OR($D153="",$E153=""),"",$E153-$D153)</f>
        <v/>
      </c>
      <c r="I153" s="15" t="str">
        <f aca="false">IF($H153="","",IF($H153&lt;=30,"1. First 30 days",IF($H153&lt;=90,"2. Days 31–90",IF($H153&lt;=180,"3. Days 91–180",IF($H153&lt;=365,"4. Days 181–365","5. Over a year")))))</f>
        <v/>
      </c>
      <c r="J153" s="15" t="str">
        <f aca="false">IF($A153="","",IFERROR(INDEX(Roster!$D$2:$D$301,MATCH($A153,Roster!$A$2:$A$301,0)),""))</f>
        <v/>
      </c>
      <c r="K153" s="15" t="str">
        <f aca="false">IF($A153="","",IFERROR(IF(INDEX(Roster!$M$2:$M$301,MATCH($A153,Roster!$A$2:$A$301,0))="","",INDEX(Roster!$M$2:$M$301,MATCH($A153,Roster!$A$2:$A$301,0))),""))</f>
        <v/>
      </c>
      <c r="L153" s="14"/>
      <c r="M153" s="14"/>
      <c r="N153" s="14"/>
      <c r="O153" s="15" t="str">
        <f aca="false">IF($A153="","",IF(COUNTIF($L153:$N153,"Yes")=3,"Done","Open"))</f>
        <v/>
      </c>
      <c r="P153" s="14"/>
    </row>
    <row r="154" customFormat="false" ht="15" hidden="false" customHeight="false" outlineLevel="0" collapsed="false">
      <c r="A154" s="14"/>
      <c r="B154" s="15" t="str">
        <f aca="false">IF($A154="","",IFERROR(INDEX(Roster!$B$2:$B$301,MATCH($A154,Roster!$A$2:$A$301,0)),"ID not on Roster"))</f>
        <v/>
      </c>
      <c r="C154" s="15" t="str">
        <f aca="false">IF($A154="","",IFERROR(INDEX(Roster!$F$2:$F$301,MATCH($A154,Roster!$A$2:$A$301,0)),""))</f>
        <v/>
      </c>
      <c r="D154" s="18" t="str">
        <f aca="false">IF($A154="","",IFERROR(INDEX(Roster!$J$2:$J$301,MATCH($A154,Roster!$A$2:$A$301,0)),""))</f>
        <v/>
      </c>
      <c r="E154" s="16"/>
      <c r="F154" s="14"/>
      <c r="G154" s="14"/>
      <c r="H154" s="15" t="str">
        <f aca="false">IF(OR($D154="",$E154=""),"",$E154-$D154)</f>
        <v/>
      </c>
      <c r="I154" s="15" t="str">
        <f aca="false">IF($H154="","",IF($H154&lt;=30,"1. First 30 days",IF($H154&lt;=90,"2. Days 31–90",IF($H154&lt;=180,"3. Days 91–180",IF($H154&lt;=365,"4. Days 181–365","5. Over a year")))))</f>
        <v/>
      </c>
      <c r="J154" s="15" t="str">
        <f aca="false">IF($A154="","",IFERROR(INDEX(Roster!$D$2:$D$301,MATCH($A154,Roster!$A$2:$A$301,0)),""))</f>
        <v/>
      </c>
      <c r="K154" s="15" t="str">
        <f aca="false">IF($A154="","",IFERROR(IF(INDEX(Roster!$M$2:$M$301,MATCH($A154,Roster!$A$2:$A$301,0))="","",INDEX(Roster!$M$2:$M$301,MATCH($A154,Roster!$A$2:$A$301,0))),""))</f>
        <v/>
      </c>
      <c r="L154" s="14"/>
      <c r="M154" s="14"/>
      <c r="N154" s="14"/>
      <c r="O154" s="15" t="str">
        <f aca="false">IF($A154="","",IF(COUNTIF($L154:$N154,"Yes")=3,"Done","Open"))</f>
        <v/>
      </c>
      <c r="P154" s="14"/>
    </row>
    <row r="155" customFormat="false" ht="15" hidden="false" customHeight="false" outlineLevel="0" collapsed="false">
      <c r="A155" s="14"/>
      <c r="B155" s="15" t="str">
        <f aca="false">IF($A155="","",IFERROR(INDEX(Roster!$B$2:$B$301,MATCH($A155,Roster!$A$2:$A$301,0)),"ID not on Roster"))</f>
        <v/>
      </c>
      <c r="C155" s="15" t="str">
        <f aca="false">IF($A155="","",IFERROR(INDEX(Roster!$F$2:$F$301,MATCH($A155,Roster!$A$2:$A$301,0)),""))</f>
        <v/>
      </c>
      <c r="D155" s="18" t="str">
        <f aca="false">IF($A155="","",IFERROR(INDEX(Roster!$J$2:$J$301,MATCH($A155,Roster!$A$2:$A$301,0)),""))</f>
        <v/>
      </c>
      <c r="E155" s="16"/>
      <c r="F155" s="14"/>
      <c r="G155" s="14"/>
      <c r="H155" s="15" t="str">
        <f aca="false">IF(OR($D155="",$E155=""),"",$E155-$D155)</f>
        <v/>
      </c>
      <c r="I155" s="15" t="str">
        <f aca="false">IF($H155="","",IF($H155&lt;=30,"1. First 30 days",IF($H155&lt;=90,"2. Days 31–90",IF($H155&lt;=180,"3. Days 91–180",IF($H155&lt;=365,"4. Days 181–365","5. Over a year")))))</f>
        <v/>
      </c>
      <c r="J155" s="15" t="str">
        <f aca="false">IF($A155="","",IFERROR(INDEX(Roster!$D$2:$D$301,MATCH($A155,Roster!$A$2:$A$301,0)),""))</f>
        <v/>
      </c>
      <c r="K155" s="15" t="str">
        <f aca="false">IF($A155="","",IFERROR(IF(INDEX(Roster!$M$2:$M$301,MATCH($A155,Roster!$A$2:$A$301,0))="","",INDEX(Roster!$M$2:$M$301,MATCH($A155,Roster!$A$2:$A$301,0))),""))</f>
        <v/>
      </c>
      <c r="L155" s="14"/>
      <c r="M155" s="14"/>
      <c r="N155" s="14"/>
      <c r="O155" s="15" t="str">
        <f aca="false">IF($A155="","",IF(COUNTIF($L155:$N155,"Yes")=3,"Done","Open"))</f>
        <v/>
      </c>
      <c r="P155" s="14"/>
    </row>
    <row r="156" customFormat="false" ht="15" hidden="false" customHeight="false" outlineLevel="0" collapsed="false">
      <c r="A156" s="14"/>
      <c r="B156" s="15" t="str">
        <f aca="false">IF($A156="","",IFERROR(INDEX(Roster!$B$2:$B$301,MATCH($A156,Roster!$A$2:$A$301,0)),"ID not on Roster"))</f>
        <v/>
      </c>
      <c r="C156" s="15" t="str">
        <f aca="false">IF($A156="","",IFERROR(INDEX(Roster!$F$2:$F$301,MATCH($A156,Roster!$A$2:$A$301,0)),""))</f>
        <v/>
      </c>
      <c r="D156" s="18" t="str">
        <f aca="false">IF($A156="","",IFERROR(INDEX(Roster!$J$2:$J$301,MATCH($A156,Roster!$A$2:$A$301,0)),""))</f>
        <v/>
      </c>
      <c r="E156" s="16"/>
      <c r="F156" s="14"/>
      <c r="G156" s="14"/>
      <c r="H156" s="15" t="str">
        <f aca="false">IF(OR($D156="",$E156=""),"",$E156-$D156)</f>
        <v/>
      </c>
      <c r="I156" s="15" t="str">
        <f aca="false">IF($H156="","",IF($H156&lt;=30,"1. First 30 days",IF($H156&lt;=90,"2. Days 31–90",IF($H156&lt;=180,"3. Days 91–180",IF($H156&lt;=365,"4. Days 181–365","5. Over a year")))))</f>
        <v/>
      </c>
      <c r="J156" s="15" t="str">
        <f aca="false">IF($A156="","",IFERROR(INDEX(Roster!$D$2:$D$301,MATCH($A156,Roster!$A$2:$A$301,0)),""))</f>
        <v/>
      </c>
      <c r="K156" s="15" t="str">
        <f aca="false">IF($A156="","",IFERROR(IF(INDEX(Roster!$M$2:$M$301,MATCH($A156,Roster!$A$2:$A$301,0))="","",INDEX(Roster!$M$2:$M$301,MATCH($A156,Roster!$A$2:$A$301,0))),""))</f>
        <v/>
      </c>
      <c r="L156" s="14"/>
      <c r="M156" s="14"/>
      <c r="N156" s="14"/>
      <c r="O156" s="15" t="str">
        <f aca="false">IF($A156="","",IF(COUNTIF($L156:$N156,"Yes")=3,"Done","Open"))</f>
        <v/>
      </c>
      <c r="P156" s="14"/>
    </row>
    <row r="157" customFormat="false" ht="15" hidden="false" customHeight="false" outlineLevel="0" collapsed="false">
      <c r="A157" s="14"/>
      <c r="B157" s="15" t="str">
        <f aca="false">IF($A157="","",IFERROR(INDEX(Roster!$B$2:$B$301,MATCH($A157,Roster!$A$2:$A$301,0)),"ID not on Roster"))</f>
        <v/>
      </c>
      <c r="C157" s="15" t="str">
        <f aca="false">IF($A157="","",IFERROR(INDEX(Roster!$F$2:$F$301,MATCH($A157,Roster!$A$2:$A$301,0)),""))</f>
        <v/>
      </c>
      <c r="D157" s="18" t="str">
        <f aca="false">IF($A157="","",IFERROR(INDEX(Roster!$J$2:$J$301,MATCH($A157,Roster!$A$2:$A$301,0)),""))</f>
        <v/>
      </c>
      <c r="E157" s="16"/>
      <c r="F157" s="14"/>
      <c r="G157" s="14"/>
      <c r="H157" s="15" t="str">
        <f aca="false">IF(OR($D157="",$E157=""),"",$E157-$D157)</f>
        <v/>
      </c>
      <c r="I157" s="15" t="str">
        <f aca="false">IF($H157="","",IF($H157&lt;=30,"1. First 30 days",IF($H157&lt;=90,"2. Days 31–90",IF($H157&lt;=180,"3. Days 91–180",IF($H157&lt;=365,"4. Days 181–365","5. Over a year")))))</f>
        <v/>
      </c>
      <c r="J157" s="15" t="str">
        <f aca="false">IF($A157="","",IFERROR(INDEX(Roster!$D$2:$D$301,MATCH($A157,Roster!$A$2:$A$301,0)),""))</f>
        <v/>
      </c>
      <c r="K157" s="15" t="str">
        <f aca="false">IF($A157="","",IFERROR(IF(INDEX(Roster!$M$2:$M$301,MATCH($A157,Roster!$A$2:$A$301,0))="","",INDEX(Roster!$M$2:$M$301,MATCH($A157,Roster!$A$2:$A$301,0))),""))</f>
        <v/>
      </c>
      <c r="L157" s="14"/>
      <c r="M157" s="14"/>
      <c r="N157" s="14"/>
      <c r="O157" s="15" t="str">
        <f aca="false">IF($A157="","",IF(COUNTIF($L157:$N157,"Yes")=3,"Done","Open"))</f>
        <v/>
      </c>
      <c r="P157" s="14"/>
    </row>
    <row r="158" customFormat="false" ht="15" hidden="false" customHeight="false" outlineLevel="0" collapsed="false">
      <c r="A158" s="14"/>
      <c r="B158" s="15" t="str">
        <f aca="false">IF($A158="","",IFERROR(INDEX(Roster!$B$2:$B$301,MATCH($A158,Roster!$A$2:$A$301,0)),"ID not on Roster"))</f>
        <v/>
      </c>
      <c r="C158" s="15" t="str">
        <f aca="false">IF($A158="","",IFERROR(INDEX(Roster!$F$2:$F$301,MATCH($A158,Roster!$A$2:$A$301,0)),""))</f>
        <v/>
      </c>
      <c r="D158" s="18" t="str">
        <f aca="false">IF($A158="","",IFERROR(INDEX(Roster!$J$2:$J$301,MATCH($A158,Roster!$A$2:$A$301,0)),""))</f>
        <v/>
      </c>
      <c r="E158" s="16"/>
      <c r="F158" s="14"/>
      <c r="G158" s="14"/>
      <c r="H158" s="15" t="str">
        <f aca="false">IF(OR($D158="",$E158=""),"",$E158-$D158)</f>
        <v/>
      </c>
      <c r="I158" s="15" t="str">
        <f aca="false">IF($H158="","",IF($H158&lt;=30,"1. First 30 days",IF($H158&lt;=90,"2. Days 31–90",IF($H158&lt;=180,"3. Days 91–180",IF($H158&lt;=365,"4. Days 181–365","5. Over a year")))))</f>
        <v/>
      </c>
      <c r="J158" s="15" t="str">
        <f aca="false">IF($A158="","",IFERROR(INDEX(Roster!$D$2:$D$301,MATCH($A158,Roster!$A$2:$A$301,0)),""))</f>
        <v/>
      </c>
      <c r="K158" s="15" t="str">
        <f aca="false">IF($A158="","",IFERROR(IF(INDEX(Roster!$M$2:$M$301,MATCH($A158,Roster!$A$2:$A$301,0))="","",INDEX(Roster!$M$2:$M$301,MATCH($A158,Roster!$A$2:$A$301,0))),""))</f>
        <v/>
      </c>
      <c r="L158" s="14"/>
      <c r="M158" s="14"/>
      <c r="N158" s="14"/>
      <c r="O158" s="15" t="str">
        <f aca="false">IF($A158="","",IF(COUNTIF($L158:$N158,"Yes")=3,"Done","Open"))</f>
        <v/>
      </c>
      <c r="P158" s="14"/>
    </row>
    <row r="159" customFormat="false" ht="15" hidden="false" customHeight="false" outlineLevel="0" collapsed="false">
      <c r="A159" s="14"/>
      <c r="B159" s="15" t="str">
        <f aca="false">IF($A159="","",IFERROR(INDEX(Roster!$B$2:$B$301,MATCH($A159,Roster!$A$2:$A$301,0)),"ID not on Roster"))</f>
        <v/>
      </c>
      <c r="C159" s="15" t="str">
        <f aca="false">IF($A159="","",IFERROR(INDEX(Roster!$F$2:$F$301,MATCH($A159,Roster!$A$2:$A$301,0)),""))</f>
        <v/>
      </c>
      <c r="D159" s="18" t="str">
        <f aca="false">IF($A159="","",IFERROR(INDEX(Roster!$J$2:$J$301,MATCH($A159,Roster!$A$2:$A$301,0)),""))</f>
        <v/>
      </c>
      <c r="E159" s="16"/>
      <c r="F159" s="14"/>
      <c r="G159" s="14"/>
      <c r="H159" s="15" t="str">
        <f aca="false">IF(OR($D159="",$E159=""),"",$E159-$D159)</f>
        <v/>
      </c>
      <c r="I159" s="15" t="str">
        <f aca="false">IF($H159="","",IF($H159&lt;=30,"1. First 30 days",IF($H159&lt;=90,"2. Days 31–90",IF($H159&lt;=180,"3. Days 91–180",IF($H159&lt;=365,"4. Days 181–365","5. Over a year")))))</f>
        <v/>
      </c>
      <c r="J159" s="15" t="str">
        <f aca="false">IF($A159="","",IFERROR(INDEX(Roster!$D$2:$D$301,MATCH($A159,Roster!$A$2:$A$301,0)),""))</f>
        <v/>
      </c>
      <c r="K159" s="15" t="str">
        <f aca="false">IF($A159="","",IFERROR(IF(INDEX(Roster!$M$2:$M$301,MATCH($A159,Roster!$A$2:$A$301,0))="","",INDEX(Roster!$M$2:$M$301,MATCH($A159,Roster!$A$2:$A$301,0))),""))</f>
        <v/>
      </c>
      <c r="L159" s="14"/>
      <c r="M159" s="14"/>
      <c r="N159" s="14"/>
      <c r="O159" s="15" t="str">
        <f aca="false">IF($A159="","",IF(COUNTIF($L159:$N159,"Yes")=3,"Done","Open"))</f>
        <v/>
      </c>
      <c r="P159" s="14"/>
    </row>
    <row r="160" customFormat="false" ht="15" hidden="false" customHeight="false" outlineLevel="0" collapsed="false">
      <c r="A160" s="14"/>
      <c r="B160" s="15" t="str">
        <f aca="false">IF($A160="","",IFERROR(INDEX(Roster!$B$2:$B$301,MATCH($A160,Roster!$A$2:$A$301,0)),"ID not on Roster"))</f>
        <v/>
      </c>
      <c r="C160" s="15" t="str">
        <f aca="false">IF($A160="","",IFERROR(INDEX(Roster!$F$2:$F$301,MATCH($A160,Roster!$A$2:$A$301,0)),""))</f>
        <v/>
      </c>
      <c r="D160" s="18" t="str">
        <f aca="false">IF($A160="","",IFERROR(INDEX(Roster!$J$2:$J$301,MATCH($A160,Roster!$A$2:$A$301,0)),""))</f>
        <v/>
      </c>
      <c r="E160" s="16"/>
      <c r="F160" s="14"/>
      <c r="G160" s="14"/>
      <c r="H160" s="15" t="str">
        <f aca="false">IF(OR($D160="",$E160=""),"",$E160-$D160)</f>
        <v/>
      </c>
      <c r="I160" s="15" t="str">
        <f aca="false">IF($H160="","",IF($H160&lt;=30,"1. First 30 days",IF($H160&lt;=90,"2. Days 31–90",IF($H160&lt;=180,"3. Days 91–180",IF($H160&lt;=365,"4. Days 181–365","5. Over a year")))))</f>
        <v/>
      </c>
      <c r="J160" s="15" t="str">
        <f aca="false">IF($A160="","",IFERROR(INDEX(Roster!$D$2:$D$301,MATCH($A160,Roster!$A$2:$A$301,0)),""))</f>
        <v/>
      </c>
      <c r="K160" s="15" t="str">
        <f aca="false">IF($A160="","",IFERROR(IF(INDEX(Roster!$M$2:$M$301,MATCH($A160,Roster!$A$2:$A$301,0))="","",INDEX(Roster!$M$2:$M$301,MATCH($A160,Roster!$A$2:$A$301,0))),""))</f>
        <v/>
      </c>
      <c r="L160" s="14"/>
      <c r="M160" s="14"/>
      <c r="N160" s="14"/>
      <c r="O160" s="15" t="str">
        <f aca="false">IF($A160="","",IF(COUNTIF($L160:$N160,"Yes")=3,"Done","Open"))</f>
        <v/>
      </c>
      <c r="P160" s="14"/>
    </row>
    <row r="161" customFormat="false" ht="15" hidden="false" customHeight="false" outlineLevel="0" collapsed="false">
      <c r="A161" s="14"/>
      <c r="B161" s="15" t="str">
        <f aca="false">IF($A161="","",IFERROR(INDEX(Roster!$B$2:$B$301,MATCH($A161,Roster!$A$2:$A$301,0)),"ID not on Roster"))</f>
        <v/>
      </c>
      <c r="C161" s="15" t="str">
        <f aca="false">IF($A161="","",IFERROR(INDEX(Roster!$F$2:$F$301,MATCH($A161,Roster!$A$2:$A$301,0)),""))</f>
        <v/>
      </c>
      <c r="D161" s="18" t="str">
        <f aca="false">IF($A161="","",IFERROR(INDEX(Roster!$J$2:$J$301,MATCH($A161,Roster!$A$2:$A$301,0)),""))</f>
        <v/>
      </c>
      <c r="E161" s="16"/>
      <c r="F161" s="14"/>
      <c r="G161" s="14"/>
      <c r="H161" s="15" t="str">
        <f aca="false">IF(OR($D161="",$E161=""),"",$E161-$D161)</f>
        <v/>
      </c>
      <c r="I161" s="15" t="str">
        <f aca="false">IF($H161="","",IF($H161&lt;=30,"1. First 30 days",IF($H161&lt;=90,"2. Days 31–90",IF($H161&lt;=180,"3. Days 91–180",IF($H161&lt;=365,"4. Days 181–365","5. Over a year")))))</f>
        <v/>
      </c>
      <c r="J161" s="15" t="str">
        <f aca="false">IF($A161="","",IFERROR(INDEX(Roster!$D$2:$D$301,MATCH($A161,Roster!$A$2:$A$301,0)),""))</f>
        <v/>
      </c>
      <c r="K161" s="15" t="str">
        <f aca="false">IF($A161="","",IFERROR(IF(INDEX(Roster!$M$2:$M$301,MATCH($A161,Roster!$A$2:$A$301,0))="","",INDEX(Roster!$M$2:$M$301,MATCH($A161,Roster!$A$2:$A$301,0))),""))</f>
        <v/>
      </c>
      <c r="L161" s="14"/>
      <c r="M161" s="14"/>
      <c r="N161" s="14"/>
      <c r="O161" s="15" t="str">
        <f aca="false">IF($A161="","",IF(COUNTIF($L161:$N161,"Yes")=3,"Done","Open"))</f>
        <v/>
      </c>
      <c r="P161" s="14"/>
    </row>
    <row r="162" customFormat="false" ht="15" hidden="false" customHeight="false" outlineLevel="0" collapsed="false">
      <c r="A162" s="14"/>
      <c r="B162" s="15" t="str">
        <f aca="false">IF($A162="","",IFERROR(INDEX(Roster!$B$2:$B$301,MATCH($A162,Roster!$A$2:$A$301,0)),"ID not on Roster"))</f>
        <v/>
      </c>
      <c r="C162" s="15" t="str">
        <f aca="false">IF($A162="","",IFERROR(INDEX(Roster!$F$2:$F$301,MATCH($A162,Roster!$A$2:$A$301,0)),""))</f>
        <v/>
      </c>
      <c r="D162" s="18" t="str">
        <f aca="false">IF($A162="","",IFERROR(INDEX(Roster!$J$2:$J$301,MATCH($A162,Roster!$A$2:$A$301,0)),""))</f>
        <v/>
      </c>
      <c r="E162" s="16"/>
      <c r="F162" s="14"/>
      <c r="G162" s="14"/>
      <c r="H162" s="15" t="str">
        <f aca="false">IF(OR($D162="",$E162=""),"",$E162-$D162)</f>
        <v/>
      </c>
      <c r="I162" s="15" t="str">
        <f aca="false">IF($H162="","",IF($H162&lt;=30,"1. First 30 days",IF($H162&lt;=90,"2. Days 31–90",IF($H162&lt;=180,"3. Days 91–180",IF($H162&lt;=365,"4. Days 181–365","5. Over a year")))))</f>
        <v/>
      </c>
      <c r="J162" s="15" t="str">
        <f aca="false">IF($A162="","",IFERROR(INDEX(Roster!$D$2:$D$301,MATCH($A162,Roster!$A$2:$A$301,0)),""))</f>
        <v/>
      </c>
      <c r="K162" s="15" t="str">
        <f aca="false">IF($A162="","",IFERROR(IF(INDEX(Roster!$M$2:$M$301,MATCH($A162,Roster!$A$2:$A$301,0))="","",INDEX(Roster!$M$2:$M$301,MATCH($A162,Roster!$A$2:$A$301,0))),""))</f>
        <v/>
      </c>
      <c r="L162" s="14"/>
      <c r="M162" s="14"/>
      <c r="N162" s="14"/>
      <c r="O162" s="15" t="str">
        <f aca="false">IF($A162="","",IF(COUNTIF($L162:$N162,"Yes")=3,"Done","Open"))</f>
        <v/>
      </c>
      <c r="P162" s="14"/>
    </row>
    <row r="163" customFormat="false" ht="15" hidden="false" customHeight="false" outlineLevel="0" collapsed="false">
      <c r="A163" s="14"/>
      <c r="B163" s="15" t="str">
        <f aca="false">IF($A163="","",IFERROR(INDEX(Roster!$B$2:$B$301,MATCH($A163,Roster!$A$2:$A$301,0)),"ID not on Roster"))</f>
        <v/>
      </c>
      <c r="C163" s="15" t="str">
        <f aca="false">IF($A163="","",IFERROR(INDEX(Roster!$F$2:$F$301,MATCH($A163,Roster!$A$2:$A$301,0)),""))</f>
        <v/>
      </c>
      <c r="D163" s="18" t="str">
        <f aca="false">IF($A163="","",IFERROR(INDEX(Roster!$J$2:$J$301,MATCH($A163,Roster!$A$2:$A$301,0)),""))</f>
        <v/>
      </c>
      <c r="E163" s="16"/>
      <c r="F163" s="14"/>
      <c r="G163" s="14"/>
      <c r="H163" s="15" t="str">
        <f aca="false">IF(OR($D163="",$E163=""),"",$E163-$D163)</f>
        <v/>
      </c>
      <c r="I163" s="15" t="str">
        <f aca="false">IF($H163="","",IF($H163&lt;=30,"1. First 30 days",IF($H163&lt;=90,"2. Days 31–90",IF($H163&lt;=180,"3. Days 91–180",IF($H163&lt;=365,"4. Days 181–365","5. Over a year")))))</f>
        <v/>
      </c>
      <c r="J163" s="15" t="str">
        <f aca="false">IF($A163="","",IFERROR(INDEX(Roster!$D$2:$D$301,MATCH($A163,Roster!$A$2:$A$301,0)),""))</f>
        <v/>
      </c>
      <c r="K163" s="15" t="str">
        <f aca="false">IF($A163="","",IFERROR(IF(INDEX(Roster!$M$2:$M$301,MATCH($A163,Roster!$A$2:$A$301,0))="","",INDEX(Roster!$M$2:$M$301,MATCH($A163,Roster!$A$2:$A$301,0))),""))</f>
        <v/>
      </c>
      <c r="L163" s="14"/>
      <c r="M163" s="14"/>
      <c r="N163" s="14"/>
      <c r="O163" s="15" t="str">
        <f aca="false">IF($A163="","",IF(COUNTIF($L163:$N163,"Yes")=3,"Done","Open"))</f>
        <v/>
      </c>
      <c r="P163" s="14"/>
    </row>
    <row r="164" customFormat="false" ht="15" hidden="false" customHeight="false" outlineLevel="0" collapsed="false">
      <c r="A164" s="14"/>
      <c r="B164" s="15" t="str">
        <f aca="false">IF($A164="","",IFERROR(INDEX(Roster!$B$2:$B$301,MATCH($A164,Roster!$A$2:$A$301,0)),"ID not on Roster"))</f>
        <v/>
      </c>
      <c r="C164" s="15" t="str">
        <f aca="false">IF($A164="","",IFERROR(INDEX(Roster!$F$2:$F$301,MATCH($A164,Roster!$A$2:$A$301,0)),""))</f>
        <v/>
      </c>
      <c r="D164" s="18" t="str">
        <f aca="false">IF($A164="","",IFERROR(INDEX(Roster!$J$2:$J$301,MATCH($A164,Roster!$A$2:$A$301,0)),""))</f>
        <v/>
      </c>
      <c r="E164" s="16"/>
      <c r="F164" s="14"/>
      <c r="G164" s="14"/>
      <c r="H164" s="15" t="str">
        <f aca="false">IF(OR($D164="",$E164=""),"",$E164-$D164)</f>
        <v/>
      </c>
      <c r="I164" s="15" t="str">
        <f aca="false">IF($H164="","",IF($H164&lt;=30,"1. First 30 days",IF($H164&lt;=90,"2. Days 31–90",IF($H164&lt;=180,"3. Days 91–180",IF($H164&lt;=365,"4. Days 181–365","5. Over a year")))))</f>
        <v/>
      </c>
      <c r="J164" s="15" t="str">
        <f aca="false">IF($A164="","",IFERROR(INDEX(Roster!$D$2:$D$301,MATCH($A164,Roster!$A$2:$A$301,0)),""))</f>
        <v/>
      </c>
      <c r="K164" s="15" t="str">
        <f aca="false">IF($A164="","",IFERROR(IF(INDEX(Roster!$M$2:$M$301,MATCH($A164,Roster!$A$2:$A$301,0))="","",INDEX(Roster!$M$2:$M$301,MATCH($A164,Roster!$A$2:$A$301,0))),""))</f>
        <v/>
      </c>
      <c r="L164" s="14"/>
      <c r="M164" s="14"/>
      <c r="N164" s="14"/>
      <c r="O164" s="15" t="str">
        <f aca="false">IF($A164="","",IF(COUNTIF($L164:$N164,"Yes")=3,"Done","Open"))</f>
        <v/>
      </c>
      <c r="P164" s="14"/>
    </row>
    <row r="165" customFormat="false" ht="15" hidden="false" customHeight="false" outlineLevel="0" collapsed="false">
      <c r="A165" s="14"/>
      <c r="B165" s="15" t="str">
        <f aca="false">IF($A165="","",IFERROR(INDEX(Roster!$B$2:$B$301,MATCH($A165,Roster!$A$2:$A$301,0)),"ID not on Roster"))</f>
        <v/>
      </c>
      <c r="C165" s="15" t="str">
        <f aca="false">IF($A165="","",IFERROR(INDEX(Roster!$F$2:$F$301,MATCH($A165,Roster!$A$2:$A$301,0)),""))</f>
        <v/>
      </c>
      <c r="D165" s="18" t="str">
        <f aca="false">IF($A165="","",IFERROR(INDEX(Roster!$J$2:$J$301,MATCH($A165,Roster!$A$2:$A$301,0)),""))</f>
        <v/>
      </c>
      <c r="E165" s="16"/>
      <c r="F165" s="14"/>
      <c r="G165" s="14"/>
      <c r="H165" s="15" t="str">
        <f aca="false">IF(OR($D165="",$E165=""),"",$E165-$D165)</f>
        <v/>
      </c>
      <c r="I165" s="15" t="str">
        <f aca="false">IF($H165="","",IF($H165&lt;=30,"1. First 30 days",IF($H165&lt;=90,"2. Days 31–90",IF($H165&lt;=180,"3. Days 91–180",IF($H165&lt;=365,"4. Days 181–365","5. Over a year")))))</f>
        <v/>
      </c>
      <c r="J165" s="15" t="str">
        <f aca="false">IF($A165="","",IFERROR(INDEX(Roster!$D$2:$D$301,MATCH($A165,Roster!$A$2:$A$301,0)),""))</f>
        <v/>
      </c>
      <c r="K165" s="15" t="str">
        <f aca="false">IF($A165="","",IFERROR(IF(INDEX(Roster!$M$2:$M$301,MATCH($A165,Roster!$A$2:$A$301,0))="","",INDEX(Roster!$M$2:$M$301,MATCH($A165,Roster!$A$2:$A$301,0))),""))</f>
        <v/>
      </c>
      <c r="L165" s="14"/>
      <c r="M165" s="14"/>
      <c r="N165" s="14"/>
      <c r="O165" s="15" t="str">
        <f aca="false">IF($A165="","",IF(COUNTIF($L165:$N165,"Yes")=3,"Done","Open"))</f>
        <v/>
      </c>
      <c r="P165" s="14"/>
    </row>
    <row r="166" customFormat="false" ht="15" hidden="false" customHeight="false" outlineLevel="0" collapsed="false">
      <c r="A166" s="14"/>
      <c r="B166" s="15" t="str">
        <f aca="false">IF($A166="","",IFERROR(INDEX(Roster!$B$2:$B$301,MATCH($A166,Roster!$A$2:$A$301,0)),"ID not on Roster"))</f>
        <v/>
      </c>
      <c r="C166" s="15" t="str">
        <f aca="false">IF($A166="","",IFERROR(INDEX(Roster!$F$2:$F$301,MATCH($A166,Roster!$A$2:$A$301,0)),""))</f>
        <v/>
      </c>
      <c r="D166" s="18" t="str">
        <f aca="false">IF($A166="","",IFERROR(INDEX(Roster!$J$2:$J$301,MATCH($A166,Roster!$A$2:$A$301,0)),""))</f>
        <v/>
      </c>
      <c r="E166" s="16"/>
      <c r="F166" s="14"/>
      <c r="G166" s="14"/>
      <c r="H166" s="15" t="str">
        <f aca="false">IF(OR($D166="",$E166=""),"",$E166-$D166)</f>
        <v/>
      </c>
      <c r="I166" s="15" t="str">
        <f aca="false">IF($H166="","",IF($H166&lt;=30,"1. First 30 days",IF($H166&lt;=90,"2. Days 31–90",IF($H166&lt;=180,"3. Days 91–180",IF($H166&lt;=365,"4. Days 181–365","5. Over a year")))))</f>
        <v/>
      </c>
      <c r="J166" s="15" t="str">
        <f aca="false">IF($A166="","",IFERROR(INDEX(Roster!$D$2:$D$301,MATCH($A166,Roster!$A$2:$A$301,0)),""))</f>
        <v/>
      </c>
      <c r="K166" s="15" t="str">
        <f aca="false">IF($A166="","",IFERROR(IF(INDEX(Roster!$M$2:$M$301,MATCH($A166,Roster!$A$2:$A$301,0))="","",INDEX(Roster!$M$2:$M$301,MATCH($A166,Roster!$A$2:$A$301,0))),""))</f>
        <v/>
      </c>
      <c r="L166" s="14"/>
      <c r="M166" s="14"/>
      <c r="N166" s="14"/>
      <c r="O166" s="15" t="str">
        <f aca="false">IF($A166="","",IF(COUNTIF($L166:$N166,"Yes")=3,"Done","Open"))</f>
        <v/>
      </c>
      <c r="P166" s="14"/>
    </row>
    <row r="167" customFormat="false" ht="15" hidden="false" customHeight="false" outlineLevel="0" collapsed="false">
      <c r="A167" s="14"/>
      <c r="B167" s="15" t="str">
        <f aca="false">IF($A167="","",IFERROR(INDEX(Roster!$B$2:$B$301,MATCH($A167,Roster!$A$2:$A$301,0)),"ID not on Roster"))</f>
        <v/>
      </c>
      <c r="C167" s="15" t="str">
        <f aca="false">IF($A167="","",IFERROR(INDEX(Roster!$F$2:$F$301,MATCH($A167,Roster!$A$2:$A$301,0)),""))</f>
        <v/>
      </c>
      <c r="D167" s="18" t="str">
        <f aca="false">IF($A167="","",IFERROR(INDEX(Roster!$J$2:$J$301,MATCH($A167,Roster!$A$2:$A$301,0)),""))</f>
        <v/>
      </c>
      <c r="E167" s="16"/>
      <c r="F167" s="14"/>
      <c r="G167" s="14"/>
      <c r="H167" s="15" t="str">
        <f aca="false">IF(OR($D167="",$E167=""),"",$E167-$D167)</f>
        <v/>
      </c>
      <c r="I167" s="15" t="str">
        <f aca="false">IF($H167="","",IF($H167&lt;=30,"1. First 30 days",IF($H167&lt;=90,"2. Days 31–90",IF($H167&lt;=180,"3. Days 91–180",IF($H167&lt;=365,"4. Days 181–365","5. Over a year")))))</f>
        <v/>
      </c>
      <c r="J167" s="15" t="str">
        <f aca="false">IF($A167="","",IFERROR(INDEX(Roster!$D$2:$D$301,MATCH($A167,Roster!$A$2:$A$301,0)),""))</f>
        <v/>
      </c>
      <c r="K167" s="15" t="str">
        <f aca="false">IF($A167="","",IFERROR(IF(INDEX(Roster!$M$2:$M$301,MATCH($A167,Roster!$A$2:$A$301,0))="","",INDEX(Roster!$M$2:$M$301,MATCH($A167,Roster!$A$2:$A$301,0))),""))</f>
        <v/>
      </c>
      <c r="L167" s="14"/>
      <c r="M167" s="14"/>
      <c r="N167" s="14"/>
      <c r="O167" s="15" t="str">
        <f aca="false">IF($A167="","",IF(COUNTIF($L167:$N167,"Yes")=3,"Done","Open"))</f>
        <v/>
      </c>
      <c r="P167" s="14"/>
    </row>
    <row r="168" customFormat="false" ht="15" hidden="false" customHeight="false" outlineLevel="0" collapsed="false">
      <c r="A168" s="14"/>
      <c r="B168" s="15" t="str">
        <f aca="false">IF($A168="","",IFERROR(INDEX(Roster!$B$2:$B$301,MATCH($A168,Roster!$A$2:$A$301,0)),"ID not on Roster"))</f>
        <v/>
      </c>
      <c r="C168" s="15" t="str">
        <f aca="false">IF($A168="","",IFERROR(INDEX(Roster!$F$2:$F$301,MATCH($A168,Roster!$A$2:$A$301,0)),""))</f>
        <v/>
      </c>
      <c r="D168" s="18" t="str">
        <f aca="false">IF($A168="","",IFERROR(INDEX(Roster!$J$2:$J$301,MATCH($A168,Roster!$A$2:$A$301,0)),""))</f>
        <v/>
      </c>
      <c r="E168" s="16"/>
      <c r="F168" s="14"/>
      <c r="G168" s="14"/>
      <c r="H168" s="15" t="str">
        <f aca="false">IF(OR($D168="",$E168=""),"",$E168-$D168)</f>
        <v/>
      </c>
      <c r="I168" s="15" t="str">
        <f aca="false">IF($H168="","",IF($H168&lt;=30,"1. First 30 days",IF($H168&lt;=90,"2. Days 31–90",IF($H168&lt;=180,"3. Days 91–180",IF($H168&lt;=365,"4. Days 181–365","5. Over a year")))))</f>
        <v/>
      </c>
      <c r="J168" s="15" t="str">
        <f aca="false">IF($A168="","",IFERROR(INDEX(Roster!$D$2:$D$301,MATCH($A168,Roster!$A$2:$A$301,0)),""))</f>
        <v/>
      </c>
      <c r="K168" s="15" t="str">
        <f aca="false">IF($A168="","",IFERROR(IF(INDEX(Roster!$M$2:$M$301,MATCH($A168,Roster!$A$2:$A$301,0))="","",INDEX(Roster!$M$2:$M$301,MATCH($A168,Roster!$A$2:$A$301,0))),""))</f>
        <v/>
      </c>
      <c r="L168" s="14"/>
      <c r="M168" s="14"/>
      <c r="N168" s="14"/>
      <c r="O168" s="15" t="str">
        <f aca="false">IF($A168="","",IF(COUNTIF($L168:$N168,"Yes")=3,"Done","Open"))</f>
        <v/>
      </c>
      <c r="P168" s="14"/>
    </row>
    <row r="169" customFormat="false" ht="15" hidden="false" customHeight="false" outlineLevel="0" collapsed="false">
      <c r="A169" s="14"/>
      <c r="B169" s="15" t="str">
        <f aca="false">IF($A169="","",IFERROR(INDEX(Roster!$B$2:$B$301,MATCH($A169,Roster!$A$2:$A$301,0)),"ID not on Roster"))</f>
        <v/>
      </c>
      <c r="C169" s="15" t="str">
        <f aca="false">IF($A169="","",IFERROR(INDEX(Roster!$F$2:$F$301,MATCH($A169,Roster!$A$2:$A$301,0)),""))</f>
        <v/>
      </c>
      <c r="D169" s="18" t="str">
        <f aca="false">IF($A169="","",IFERROR(INDEX(Roster!$J$2:$J$301,MATCH($A169,Roster!$A$2:$A$301,0)),""))</f>
        <v/>
      </c>
      <c r="E169" s="16"/>
      <c r="F169" s="14"/>
      <c r="G169" s="14"/>
      <c r="H169" s="15" t="str">
        <f aca="false">IF(OR($D169="",$E169=""),"",$E169-$D169)</f>
        <v/>
      </c>
      <c r="I169" s="15" t="str">
        <f aca="false">IF($H169="","",IF($H169&lt;=30,"1. First 30 days",IF($H169&lt;=90,"2. Days 31–90",IF($H169&lt;=180,"3. Days 91–180",IF($H169&lt;=365,"4. Days 181–365","5. Over a year")))))</f>
        <v/>
      </c>
      <c r="J169" s="15" t="str">
        <f aca="false">IF($A169="","",IFERROR(INDEX(Roster!$D$2:$D$301,MATCH($A169,Roster!$A$2:$A$301,0)),""))</f>
        <v/>
      </c>
      <c r="K169" s="15" t="str">
        <f aca="false">IF($A169="","",IFERROR(IF(INDEX(Roster!$M$2:$M$301,MATCH($A169,Roster!$A$2:$A$301,0))="","",INDEX(Roster!$M$2:$M$301,MATCH($A169,Roster!$A$2:$A$301,0))),""))</f>
        <v/>
      </c>
      <c r="L169" s="14"/>
      <c r="M169" s="14"/>
      <c r="N169" s="14"/>
      <c r="O169" s="15" t="str">
        <f aca="false">IF($A169="","",IF(COUNTIF($L169:$N169,"Yes")=3,"Done","Open"))</f>
        <v/>
      </c>
      <c r="P169" s="14"/>
    </row>
    <row r="170" customFormat="false" ht="15" hidden="false" customHeight="false" outlineLevel="0" collapsed="false">
      <c r="A170" s="14"/>
      <c r="B170" s="15" t="str">
        <f aca="false">IF($A170="","",IFERROR(INDEX(Roster!$B$2:$B$301,MATCH($A170,Roster!$A$2:$A$301,0)),"ID not on Roster"))</f>
        <v/>
      </c>
      <c r="C170" s="15" t="str">
        <f aca="false">IF($A170="","",IFERROR(INDEX(Roster!$F$2:$F$301,MATCH($A170,Roster!$A$2:$A$301,0)),""))</f>
        <v/>
      </c>
      <c r="D170" s="18" t="str">
        <f aca="false">IF($A170="","",IFERROR(INDEX(Roster!$J$2:$J$301,MATCH($A170,Roster!$A$2:$A$301,0)),""))</f>
        <v/>
      </c>
      <c r="E170" s="16"/>
      <c r="F170" s="14"/>
      <c r="G170" s="14"/>
      <c r="H170" s="15" t="str">
        <f aca="false">IF(OR($D170="",$E170=""),"",$E170-$D170)</f>
        <v/>
      </c>
      <c r="I170" s="15" t="str">
        <f aca="false">IF($H170="","",IF($H170&lt;=30,"1. First 30 days",IF($H170&lt;=90,"2. Days 31–90",IF($H170&lt;=180,"3. Days 91–180",IF($H170&lt;=365,"4. Days 181–365","5. Over a year")))))</f>
        <v/>
      </c>
      <c r="J170" s="15" t="str">
        <f aca="false">IF($A170="","",IFERROR(INDEX(Roster!$D$2:$D$301,MATCH($A170,Roster!$A$2:$A$301,0)),""))</f>
        <v/>
      </c>
      <c r="K170" s="15" t="str">
        <f aca="false">IF($A170="","",IFERROR(IF(INDEX(Roster!$M$2:$M$301,MATCH($A170,Roster!$A$2:$A$301,0))="","",INDEX(Roster!$M$2:$M$301,MATCH($A170,Roster!$A$2:$A$301,0))),""))</f>
        <v/>
      </c>
      <c r="L170" s="14"/>
      <c r="M170" s="14"/>
      <c r="N170" s="14"/>
      <c r="O170" s="15" t="str">
        <f aca="false">IF($A170="","",IF(COUNTIF($L170:$N170,"Yes")=3,"Done","Open"))</f>
        <v/>
      </c>
      <c r="P170" s="14"/>
    </row>
    <row r="171" customFormat="false" ht="15" hidden="false" customHeight="false" outlineLevel="0" collapsed="false">
      <c r="A171" s="14"/>
      <c r="B171" s="15" t="str">
        <f aca="false">IF($A171="","",IFERROR(INDEX(Roster!$B$2:$B$301,MATCH($A171,Roster!$A$2:$A$301,0)),"ID not on Roster"))</f>
        <v/>
      </c>
      <c r="C171" s="15" t="str">
        <f aca="false">IF($A171="","",IFERROR(INDEX(Roster!$F$2:$F$301,MATCH($A171,Roster!$A$2:$A$301,0)),""))</f>
        <v/>
      </c>
      <c r="D171" s="18" t="str">
        <f aca="false">IF($A171="","",IFERROR(INDEX(Roster!$J$2:$J$301,MATCH($A171,Roster!$A$2:$A$301,0)),""))</f>
        <v/>
      </c>
      <c r="E171" s="16"/>
      <c r="F171" s="14"/>
      <c r="G171" s="14"/>
      <c r="H171" s="15" t="str">
        <f aca="false">IF(OR($D171="",$E171=""),"",$E171-$D171)</f>
        <v/>
      </c>
      <c r="I171" s="15" t="str">
        <f aca="false">IF($H171="","",IF($H171&lt;=30,"1. First 30 days",IF($H171&lt;=90,"2. Days 31–90",IF($H171&lt;=180,"3. Days 91–180",IF($H171&lt;=365,"4. Days 181–365","5. Over a year")))))</f>
        <v/>
      </c>
      <c r="J171" s="15" t="str">
        <f aca="false">IF($A171="","",IFERROR(INDEX(Roster!$D$2:$D$301,MATCH($A171,Roster!$A$2:$A$301,0)),""))</f>
        <v/>
      </c>
      <c r="K171" s="15" t="str">
        <f aca="false">IF($A171="","",IFERROR(IF(INDEX(Roster!$M$2:$M$301,MATCH($A171,Roster!$A$2:$A$301,0))="","",INDEX(Roster!$M$2:$M$301,MATCH($A171,Roster!$A$2:$A$301,0))),""))</f>
        <v/>
      </c>
      <c r="L171" s="14"/>
      <c r="M171" s="14"/>
      <c r="N171" s="14"/>
      <c r="O171" s="15" t="str">
        <f aca="false">IF($A171="","",IF(COUNTIF($L171:$N171,"Yes")=3,"Done","Open"))</f>
        <v/>
      </c>
      <c r="P171" s="14"/>
    </row>
    <row r="172" customFormat="false" ht="15" hidden="false" customHeight="false" outlineLevel="0" collapsed="false">
      <c r="A172" s="14"/>
      <c r="B172" s="15" t="str">
        <f aca="false">IF($A172="","",IFERROR(INDEX(Roster!$B$2:$B$301,MATCH($A172,Roster!$A$2:$A$301,0)),"ID not on Roster"))</f>
        <v/>
      </c>
      <c r="C172" s="15" t="str">
        <f aca="false">IF($A172="","",IFERROR(INDEX(Roster!$F$2:$F$301,MATCH($A172,Roster!$A$2:$A$301,0)),""))</f>
        <v/>
      </c>
      <c r="D172" s="18" t="str">
        <f aca="false">IF($A172="","",IFERROR(INDEX(Roster!$J$2:$J$301,MATCH($A172,Roster!$A$2:$A$301,0)),""))</f>
        <v/>
      </c>
      <c r="E172" s="16"/>
      <c r="F172" s="14"/>
      <c r="G172" s="14"/>
      <c r="H172" s="15" t="str">
        <f aca="false">IF(OR($D172="",$E172=""),"",$E172-$D172)</f>
        <v/>
      </c>
      <c r="I172" s="15" t="str">
        <f aca="false">IF($H172="","",IF($H172&lt;=30,"1. First 30 days",IF($H172&lt;=90,"2. Days 31–90",IF($H172&lt;=180,"3. Days 91–180",IF($H172&lt;=365,"4. Days 181–365","5. Over a year")))))</f>
        <v/>
      </c>
      <c r="J172" s="15" t="str">
        <f aca="false">IF($A172="","",IFERROR(INDEX(Roster!$D$2:$D$301,MATCH($A172,Roster!$A$2:$A$301,0)),""))</f>
        <v/>
      </c>
      <c r="K172" s="15" t="str">
        <f aca="false">IF($A172="","",IFERROR(IF(INDEX(Roster!$M$2:$M$301,MATCH($A172,Roster!$A$2:$A$301,0))="","",INDEX(Roster!$M$2:$M$301,MATCH($A172,Roster!$A$2:$A$301,0))),""))</f>
        <v/>
      </c>
      <c r="L172" s="14"/>
      <c r="M172" s="14"/>
      <c r="N172" s="14"/>
      <c r="O172" s="15" t="str">
        <f aca="false">IF($A172="","",IF(COUNTIF($L172:$N172,"Yes")=3,"Done","Open"))</f>
        <v/>
      </c>
      <c r="P172" s="14"/>
    </row>
    <row r="173" customFormat="false" ht="15" hidden="false" customHeight="false" outlineLevel="0" collapsed="false">
      <c r="A173" s="14"/>
      <c r="B173" s="15" t="str">
        <f aca="false">IF($A173="","",IFERROR(INDEX(Roster!$B$2:$B$301,MATCH($A173,Roster!$A$2:$A$301,0)),"ID not on Roster"))</f>
        <v/>
      </c>
      <c r="C173" s="15" t="str">
        <f aca="false">IF($A173="","",IFERROR(INDEX(Roster!$F$2:$F$301,MATCH($A173,Roster!$A$2:$A$301,0)),""))</f>
        <v/>
      </c>
      <c r="D173" s="18" t="str">
        <f aca="false">IF($A173="","",IFERROR(INDEX(Roster!$J$2:$J$301,MATCH($A173,Roster!$A$2:$A$301,0)),""))</f>
        <v/>
      </c>
      <c r="E173" s="16"/>
      <c r="F173" s="14"/>
      <c r="G173" s="14"/>
      <c r="H173" s="15" t="str">
        <f aca="false">IF(OR($D173="",$E173=""),"",$E173-$D173)</f>
        <v/>
      </c>
      <c r="I173" s="15" t="str">
        <f aca="false">IF($H173="","",IF($H173&lt;=30,"1. First 30 days",IF($H173&lt;=90,"2. Days 31–90",IF($H173&lt;=180,"3. Days 91–180",IF($H173&lt;=365,"4. Days 181–365","5. Over a year")))))</f>
        <v/>
      </c>
      <c r="J173" s="15" t="str">
        <f aca="false">IF($A173="","",IFERROR(INDEX(Roster!$D$2:$D$301,MATCH($A173,Roster!$A$2:$A$301,0)),""))</f>
        <v/>
      </c>
      <c r="K173" s="15" t="str">
        <f aca="false">IF($A173="","",IFERROR(IF(INDEX(Roster!$M$2:$M$301,MATCH($A173,Roster!$A$2:$A$301,0))="","",INDEX(Roster!$M$2:$M$301,MATCH($A173,Roster!$A$2:$A$301,0))),""))</f>
        <v/>
      </c>
      <c r="L173" s="14"/>
      <c r="M173" s="14"/>
      <c r="N173" s="14"/>
      <c r="O173" s="15" t="str">
        <f aca="false">IF($A173="","",IF(COUNTIF($L173:$N173,"Yes")=3,"Done","Open"))</f>
        <v/>
      </c>
      <c r="P173" s="14"/>
    </row>
    <row r="174" customFormat="false" ht="15" hidden="false" customHeight="false" outlineLevel="0" collapsed="false">
      <c r="A174" s="14"/>
      <c r="B174" s="15" t="str">
        <f aca="false">IF($A174="","",IFERROR(INDEX(Roster!$B$2:$B$301,MATCH($A174,Roster!$A$2:$A$301,0)),"ID not on Roster"))</f>
        <v/>
      </c>
      <c r="C174" s="15" t="str">
        <f aca="false">IF($A174="","",IFERROR(INDEX(Roster!$F$2:$F$301,MATCH($A174,Roster!$A$2:$A$301,0)),""))</f>
        <v/>
      </c>
      <c r="D174" s="18" t="str">
        <f aca="false">IF($A174="","",IFERROR(INDEX(Roster!$J$2:$J$301,MATCH($A174,Roster!$A$2:$A$301,0)),""))</f>
        <v/>
      </c>
      <c r="E174" s="16"/>
      <c r="F174" s="14"/>
      <c r="G174" s="14"/>
      <c r="H174" s="15" t="str">
        <f aca="false">IF(OR($D174="",$E174=""),"",$E174-$D174)</f>
        <v/>
      </c>
      <c r="I174" s="15" t="str">
        <f aca="false">IF($H174="","",IF($H174&lt;=30,"1. First 30 days",IF($H174&lt;=90,"2. Days 31–90",IF($H174&lt;=180,"3. Days 91–180",IF($H174&lt;=365,"4. Days 181–365","5. Over a year")))))</f>
        <v/>
      </c>
      <c r="J174" s="15" t="str">
        <f aca="false">IF($A174="","",IFERROR(INDEX(Roster!$D$2:$D$301,MATCH($A174,Roster!$A$2:$A$301,0)),""))</f>
        <v/>
      </c>
      <c r="K174" s="15" t="str">
        <f aca="false">IF($A174="","",IFERROR(IF(INDEX(Roster!$M$2:$M$301,MATCH($A174,Roster!$A$2:$A$301,0))="","",INDEX(Roster!$M$2:$M$301,MATCH($A174,Roster!$A$2:$A$301,0))),""))</f>
        <v/>
      </c>
      <c r="L174" s="14"/>
      <c r="M174" s="14"/>
      <c r="N174" s="14"/>
      <c r="O174" s="15" t="str">
        <f aca="false">IF($A174="","",IF(COUNTIF($L174:$N174,"Yes")=3,"Done","Open"))</f>
        <v/>
      </c>
      <c r="P174" s="14"/>
    </row>
    <row r="175" customFormat="false" ht="15" hidden="false" customHeight="false" outlineLevel="0" collapsed="false">
      <c r="A175" s="14"/>
      <c r="B175" s="15" t="str">
        <f aca="false">IF($A175="","",IFERROR(INDEX(Roster!$B$2:$B$301,MATCH($A175,Roster!$A$2:$A$301,0)),"ID not on Roster"))</f>
        <v/>
      </c>
      <c r="C175" s="15" t="str">
        <f aca="false">IF($A175="","",IFERROR(INDEX(Roster!$F$2:$F$301,MATCH($A175,Roster!$A$2:$A$301,0)),""))</f>
        <v/>
      </c>
      <c r="D175" s="18" t="str">
        <f aca="false">IF($A175="","",IFERROR(INDEX(Roster!$J$2:$J$301,MATCH($A175,Roster!$A$2:$A$301,0)),""))</f>
        <v/>
      </c>
      <c r="E175" s="16"/>
      <c r="F175" s="14"/>
      <c r="G175" s="14"/>
      <c r="H175" s="15" t="str">
        <f aca="false">IF(OR($D175="",$E175=""),"",$E175-$D175)</f>
        <v/>
      </c>
      <c r="I175" s="15" t="str">
        <f aca="false">IF($H175="","",IF($H175&lt;=30,"1. First 30 days",IF($H175&lt;=90,"2. Days 31–90",IF($H175&lt;=180,"3. Days 91–180",IF($H175&lt;=365,"4. Days 181–365","5. Over a year")))))</f>
        <v/>
      </c>
      <c r="J175" s="15" t="str">
        <f aca="false">IF($A175="","",IFERROR(INDEX(Roster!$D$2:$D$301,MATCH($A175,Roster!$A$2:$A$301,0)),""))</f>
        <v/>
      </c>
      <c r="K175" s="15" t="str">
        <f aca="false">IF($A175="","",IFERROR(IF(INDEX(Roster!$M$2:$M$301,MATCH($A175,Roster!$A$2:$A$301,0))="","",INDEX(Roster!$M$2:$M$301,MATCH($A175,Roster!$A$2:$A$301,0))),""))</f>
        <v/>
      </c>
      <c r="L175" s="14"/>
      <c r="M175" s="14"/>
      <c r="N175" s="14"/>
      <c r="O175" s="15" t="str">
        <f aca="false">IF($A175="","",IF(COUNTIF($L175:$N175,"Yes")=3,"Done","Open"))</f>
        <v/>
      </c>
      <c r="P175" s="14"/>
    </row>
    <row r="176" customFormat="false" ht="15" hidden="false" customHeight="false" outlineLevel="0" collapsed="false">
      <c r="A176" s="14"/>
      <c r="B176" s="15" t="str">
        <f aca="false">IF($A176="","",IFERROR(INDEX(Roster!$B$2:$B$301,MATCH($A176,Roster!$A$2:$A$301,0)),"ID not on Roster"))</f>
        <v/>
      </c>
      <c r="C176" s="15" t="str">
        <f aca="false">IF($A176="","",IFERROR(INDEX(Roster!$F$2:$F$301,MATCH($A176,Roster!$A$2:$A$301,0)),""))</f>
        <v/>
      </c>
      <c r="D176" s="18" t="str">
        <f aca="false">IF($A176="","",IFERROR(INDEX(Roster!$J$2:$J$301,MATCH($A176,Roster!$A$2:$A$301,0)),""))</f>
        <v/>
      </c>
      <c r="E176" s="16"/>
      <c r="F176" s="14"/>
      <c r="G176" s="14"/>
      <c r="H176" s="15" t="str">
        <f aca="false">IF(OR($D176="",$E176=""),"",$E176-$D176)</f>
        <v/>
      </c>
      <c r="I176" s="15" t="str">
        <f aca="false">IF($H176="","",IF($H176&lt;=30,"1. First 30 days",IF($H176&lt;=90,"2. Days 31–90",IF($H176&lt;=180,"3. Days 91–180",IF($H176&lt;=365,"4. Days 181–365","5. Over a year")))))</f>
        <v/>
      </c>
      <c r="J176" s="15" t="str">
        <f aca="false">IF($A176="","",IFERROR(INDEX(Roster!$D$2:$D$301,MATCH($A176,Roster!$A$2:$A$301,0)),""))</f>
        <v/>
      </c>
      <c r="K176" s="15" t="str">
        <f aca="false">IF($A176="","",IFERROR(IF(INDEX(Roster!$M$2:$M$301,MATCH($A176,Roster!$A$2:$A$301,0))="","",INDEX(Roster!$M$2:$M$301,MATCH($A176,Roster!$A$2:$A$301,0))),""))</f>
        <v/>
      </c>
      <c r="L176" s="14"/>
      <c r="M176" s="14"/>
      <c r="N176" s="14"/>
      <c r="O176" s="15" t="str">
        <f aca="false">IF($A176="","",IF(COUNTIF($L176:$N176,"Yes")=3,"Done","Open"))</f>
        <v/>
      </c>
      <c r="P176" s="14"/>
    </row>
    <row r="177" customFormat="false" ht="15" hidden="false" customHeight="false" outlineLevel="0" collapsed="false">
      <c r="A177" s="14"/>
      <c r="B177" s="15" t="str">
        <f aca="false">IF($A177="","",IFERROR(INDEX(Roster!$B$2:$B$301,MATCH($A177,Roster!$A$2:$A$301,0)),"ID not on Roster"))</f>
        <v/>
      </c>
      <c r="C177" s="15" t="str">
        <f aca="false">IF($A177="","",IFERROR(INDEX(Roster!$F$2:$F$301,MATCH($A177,Roster!$A$2:$A$301,0)),""))</f>
        <v/>
      </c>
      <c r="D177" s="18" t="str">
        <f aca="false">IF($A177="","",IFERROR(INDEX(Roster!$J$2:$J$301,MATCH($A177,Roster!$A$2:$A$301,0)),""))</f>
        <v/>
      </c>
      <c r="E177" s="16"/>
      <c r="F177" s="14"/>
      <c r="G177" s="14"/>
      <c r="H177" s="15" t="str">
        <f aca="false">IF(OR($D177="",$E177=""),"",$E177-$D177)</f>
        <v/>
      </c>
      <c r="I177" s="15" t="str">
        <f aca="false">IF($H177="","",IF($H177&lt;=30,"1. First 30 days",IF($H177&lt;=90,"2. Days 31–90",IF($H177&lt;=180,"3. Days 91–180",IF($H177&lt;=365,"4. Days 181–365","5. Over a year")))))</f>
        <v/>
      </c>
      <c r="J177" s="15" t="str">
        <f aca="false">IF($A177="","",IFERROR(INDEX(Roster!$D$2:$D$301,MATCH($A177,Roster!$A$2:$A$301,0)),""))</f>
        <v/>
      </c>
      <c r="K177" s="15" t="str">
        <f aca="false">IF($A177="","",IFERROR(IF(INDEX(Roster!$M$2:$M$301,MATCH($A177,Roster!$A$2:$A$301,0))="","",INDEX(Roster!$M$2:$M$301,MATCH($A177,Roster!$A$2:$A$301,0))),""))</f>
        <v/>
      </c>
      <c r="L177" s="14"/>
      <c r="M177" s="14"/>
      <c r="N177" s="14"/>
      <c r="O177" s="15" t="str">
        <f aca="false">IF($A177="","",IF(COUNTIF($L177:$N177,"Yes")=3,"Done","Open"))</f>
        <v/>
      </c>
      <c r="P177" s="14"/>
    </row>
    <row r="178" customFormat="false" ht="15" hidden="false" customHeight="false" outlineLevel="0" collapsed="false">
      <c r="A178" s="14"/>
      <c r="B178" s="15" t="str">
        <f aca="false">IF($A178="","",IFERROR(INDEX(Roster!$B$2:$B$301,MATCH($A178,Roster!$A$2:$A$301,0)),"ID not on Roster"))</f>
        <v/>
      </c>
      <c r="C178" s="15" t="str">
        <f aca="false">IF($A178="","",IFERROR(INDEX(Roster!$F$2:$F$301,MATCH($A178,Roster!$A$2:$A$301,0)),""))</f>
        <v/>
      </c>
      <c r="D178" s="18" t="str">
        <f aca="false">IF($A178="","",IFERROR(INDEX(Roster!$J$2:$J$301,MATCH($A178,Roster!$A$2:$A$301,0)),""))</f>
        <v/>
      </c>
      <c r="E178" s="16"/>
      <c r="F178" s="14"/>
      <c r="G178" s="14"/>
      <c r="H178" s="15" t="str">
        <f aca="false">IF(OR($D178="",$E178=""),"",$E178-$D178)</f>
        <v/>
      </c>
      <c r="I178" s="15" t="str">
        <f aca="false">IF($H178="","",IF($H178&lt;=30,"1. First 30 days",IF($H178&lt;=90,"2. Days 31–90",IF($H178&lt;=180,"3. Days 91–180",IF($H178&lt;=365,"4. Days 181–365","5. Over a year")))))</f>
        <v/>
      </c>
      <c r="J178" s="15" t="str">
        <f aca="false">IF($A178="","",IFERROR(INDEX(Roster!$D$2:$D$301,MATCH($A178,Roster!$A$2:$A$301,0)),""))</f>
        <v/>
      </c>
      <c r="K178" s="15" t="str">
        <f aca="false">IF($A178="","",IFERROR(IF(INDEX(Roster!$M$2:$M$301,MATCH($A178,Roster!$A$2:$A$301,0))="","",INDEX(Roster!$M$2:$M$301,MATCH($A178,Roster!$A$2:$A$301,0))),""))</f>
        <v/>
      </c>
      <c r="L178" s="14"/>
      <c r="M178" s="14"/>
      <c r="N178" s="14"/>
      <c r="O178" s="15" t="str">
        <f aca="false">IF($A178="","",IF(COUNTIF($L178:$N178,"Yes")=3,"Done","Open"))</f>
        <v/>
      </c>
      <c r="P178" s="14"/>
    </row>
    <row r="179" customFormat="false" ht="15" hidden="false" customHeight="false" outlineLevel="0" collapsed="false">
      <c r="A179" s="14"/>
      <c r="B179" s="15" t="str">
        <f aca="false">IF($A179="","",IFERROR(INDEX(Roster!$B$2:$B$301,MATCH($A179,Roster!$A$2:$A$301,0)),"ID not on Roster"))</f>
        <v/>
      </c>
      <c r="C179" s="15" t="str">
        <f aca="false">IF($A179="","",IFERROR(INDEX(Roster!$F$2:$F$301,MATCH($A179,Roster!$A$2:$A$301,0)),""))</f>
        <v/>
      </c>
      <c r="D179" s="18" t="str">
        <f aca="false">IF($A179="","",IFERROR(INDEX(Roster!$J$2:$J$301,MATCH($A179,Roster!$A$2:$A$301,0)),""))</f>
        <v/>
      </c>
      <c r="E179" s="16"/>
      <c r="F179" s="14"/>
      <c r="G179" s="14"/>
      <c r="H179" s="15" t="str">
        <f aca="false">IF(OR($D179="",$E179=""),"",$E179-$D179)</f>
        <v/>
      </c>
      <c r="I179" s="15" t="str">
        <f aca="false">IF($H179="","",IF($H179&lt;=30,"1. First 30 days",IF($H179&lt;=90,"2. Days 31–90",IF($H179&lt;=180,"3. Days 91–180",IF($H179&lt;=365,"4. Days 181–365","5. Over a year")))))</f>
        <v/>
      </c>
      <c r="J179" s="15" t="str">
        <f aca="false">IF($A179="","",IFERROR(INDEX(Roster!$D$2:$D$301,MATCH($A179,Roster!$A$2:$A$301,0)),""))</f>
        <v/>
      </c>
      <c r="K179" s="15" t="str">
        <f aca="false">IF($A179="","",IFERROR(IF(INDEX(Roster!$M$2:$M$301,MATCH($A179,Roster!$A$2:$A$301,0))="","",INDEX(Roster!$M$2:$M$301,MATCH($A179,Roster!$A$2:$A$301,0))),""))</f>
        <v/>
      </c>
      <c r="L179" s="14"/>
      <c r="M179" s="14"/>
      <c r="N179" s="14"/>
      <c r="O179" s="15" t="str">
        <f aca="false">IF($A179="","",IF(COUNTIF($L179:$N179,"Yes")=3,"Done","Open"))</f>
        <v/>
      </c>
      <c r="P179" s="14"/>
    </row>
    <row r="180" customFormat="false" ht="15" hidden="false" customHeight="false" outlineLevel="0" collapsed="false">
      <c r="A180" s="14"/>
      <c r="B180" s="15" t="str">
        <f aca="false">IF($A180="","",IFERROR(INDEX(Roster!$B$2:$B$301,MATCH($A180,Roster!$A$2:$A$301,0)),"ID not on Roster"))</f>
        <v/>
      </c>
      <c r="C180" s="15" t="str">
        <f aca="false">IF($A180="","",IFERROR(INDEX(Roster!$F$2:$F$301,MATCH($A180,Roster!$A$2:$A$301,0)),""))</f>
        <v/>
      </c>
      <c r="D180" s="18" t="str">
        <f aca="false">IF($A180="","",IFERROR(INDEX(Roster!$J$2:$J$301,MATCH($A180,Roster!$A$2:$A$301,0)),""))</f>
        <v/>
      </c>
      <c r="E180" s="16"/>
      <c r="F180" s="14"/>
      <c r="G180" s="14"/>
      <c r="H180" s="15" t="str">
        <f aca="false">IF(OR($D180="",$E180=""),"",$E180-$D180)</f>
        <v/>
      </c>
      <c r="I180" s="15" t="str">
        <f aca="false">IF($H180="","",IF($H180&lt;=30,"1. First 30 days",IF($H180&lt;=90,"2. Days 31–90",IF($H180&lt;=180,"3. Days 91–180",IF($H180&lt;=365,"4. Days 181–365","5. Over a year")))))</f>
        <v/>
      </c>
      <c r="J180" s="15" t="str">
        <f aca="false">IF($A180="","",IFERROR(INDEX(Roster!$D$2:$D$301,MATCH($A180,Roster!$A$2:$A$301,0)),""))</f>
        <v/>
      </c>
      <c r="K180" s="15" t="str">
        <f aca="false">IF($A180="","",IFERROR(IF(INDEX(Roster!$M$2:$M$301,MATCH($A180,Roster!$A$2:$A$301,0))="","",INDEX(Roster!$M$2:$M$301,MATCH($A180,Roster!$A$2:$A$301,0))),""))</f>
        <v/>
      </c>
      <c r="L180" s="14"/>
      <c r="M180" s="14"/>
      <c r="N180" s="14"/>
      <c r="O180" s="15" t="str">
        <f aca="false">IF($A180="","",IF(COUNTIF($L180:$N180,"Yes")=3,"Done","Open"))</f>
        <v/>
      </c>
      <c r="P180" s="14"/>
    </row>
    <row r="181" customFormat="false" ht="15" hidden="false" customHeight="false" outlineLevel="0" collapsed="false">
      <c r="A181" s="14"/>
      <c r="B181" s="15" t="str">
        <f aca="false">IF($A181="","",IFERROR(INDEX(Roster!$B$2:$B$301,MATCH($A181,Roster!$A$2:$A$301,0)),"ID not on Roster"))</f>
        <v/>
      </c>
      <c r="C181" s="15" t="str">
        <f aca="false">IF($A181="","",IFERROR(INDEX(Roster!$F$2:$F$301,MATCH($A181,Roster!$A$2:$A$301,0)),""))</f>
        <v/>
      </c>
      <c r="D181" s="18" t="str">
        <f aca="false">IF($A181="","",IFERROR(INDEX(Roster!$J$2:$J$301,MATCH($A181,Roster!$A$2:$A$301,0)),""))</f>
        <v/>
      </c>
      <c r="E181" s="16"/>
      <c r="F181" s="14"/>
      <c r="G181" s="14"/>
      <c r="H181" s="15" t="str">
        <f aca="false">IF(OR($D181="",$E181=""),"",$E181-$D181)</f>
        <v/>
      </c>
      <c r="I181" s="15" t="str">
        <f aca="false">IF($H181="","",IF($H181&lt;=30,"1. First 30 days",IF($H181&lt;=90,"2. Days 31–90",IF($H181&lt;=180,"3. Days 91–180",IF($H181&lt;=365,"4. Days 181–365","5. Over a year")))))</f>
        <v/>
      </c>
      <c r="J181" s="15" t="str">
        <f aca="false">IF($A181="","",IFERROR(INDEX(Roster!$D$2:$D$301,MATCH($A181,Roster!$A$2:$A$301,0)),""))</f>
        <v/>
      </c>
      <c r="K181" s="15" t="str">
        <f aca="false">IF($A181="","",IFERROR(IF(INDEX(Roster!$M$2:$M$301,MATCH($A181,Roster!$A$2:$A$301,0))="","",INDEX(Roster!$M$2:$M$301,MATCH($A181,Roster!$A$2:$A$301,0))),""))</f>
        <v/>
      </c>
      <c r="L181" s="14"/>
      <c r="M181" s="14"/>
      <c r="N181" s="14"/>
      <c r="O181" s="15" t="str">
        <f aca="false">IF($A181="","",IF(COUNTIF($L181:$N181,"Yes")=3,"Done","Open"))</f>
        <v/>
      </c>
      <c r="P181" s="14"/>
    </row>
    <row r="182" customFormat="false" ht="15" hidden="false" customHeight="false" outlineLevel="0" collapsed="false">
      <c r="A182" s="14"/>
      <c r="B182" s="15" t="str">
        <f aca="false">IF($A182="","",IFERROR(INDEX(Roster!$B$2:$B$301,MATCH($A182,Roster!$A$2:$A$301,0)),"ID not on Roster"))</f>
        <v/>
      </c>
      <c r="C182" s="15" t="str">
        <f aca="false">IF($A182="","",IFERROR(INDEX(Roster!$F$2:$F$301,MATCH($A182,Roster!$A$2:$A$301,0)),""))</f>
        <v/>
      </c>
      <c r="D182" s="18" t="str">
        <f aca="false">IF($A182="","",IFERROR(INDEX(Roster!$J$2:$J$301,MATCH($A182,Roster!$A$2:$A$301,0)),""))</f>
        <v/>
      </c>
      <c r="E182" s="16"/>
      <c r="F182" s="14"/>
      <c r="G182" s="14"/>
      <c r="H182" s="15" t="str">
        <f aca="false">IF(OR($D182="",$E182=""),"",$E182-$D182)</f>
        <v/>
      </c>
      <c r="I182" s="15" t="str">
        <f aca="false">IF($H182="","",IF($H182&lt;=30,"1. First 30 days",IF($H182&lt;=90,"2. Days 31–90",IF($H182&lt;=180,"3. Days 91–180",IF($H182&lt;=365,"4. Days 181–365","5. Over a year")))))</f>
        <v/>
      </c>
      <c r="J182" s="15" t="str">
        <f aca="false">IF($A182="","",IFERROR(INDEX(Roster!$D$2:$D$301,MATCH($A182,Roster!$A$2:$A$301,0)),""))</f>
        <v/>
      </c>
      <c r="K182" s="15" t="str">
        <f aca="false">IF($A182="","",IFERROR(IF(INDEX(Roster!$M$2:$M$301,MATCH($A182,Roster!$A$2:$A$301,0))="","",INDEX(Roster!$M$2:$M$301,MATCH($A182,Roster!$A$2:$A$301,0))),""))</f>
        <v/>
      </c>
      <c r="L182" s="14"/>
      <c r="M182" s="14"/>
      <c r="N182" s="14"/>
      <c r="O182" s="15" t="str">
        <f aca="false">IF($A182="","",IF(COUNTIF($L182:$N182,"Yes")=3,"Done","Open"))</f>
        <v/>
      </c>
      <c r="P182" s="14"/>
    </row>
    <row r="183" customFormat="false" ht="15" hidden="false" customHeight="false" outlineLevel="0" collapsed="false">
      <c r="A183" s="14"/>
      <c r="B183" s="15" t="str">
        <f aca="false">IF($A183="","",IFERROR(INDEX(Roster!$B$2:$B$301,MATCH($A183,Roster!$A$2:$A$301,0)),"ID not on Roster"))</f>
        <v/>
      </c>
      <c r="C183" s="15" t="str">
        <f aca="false">IF($A183="","",IFERROR(INDEX(Roster!$F$2:$F$301,MATCH($A183,Roster!$A$2:$A$301,0)),""))</f>
        <v/>
      </c>
      <c r="D183" s="18" t="str">
        <f aca="false">IF($A183="","",IFERROR(INDEX(Roster!$J$2:$J$301,MATCH($A183,Roster!$A$2:$A$301,0)),""))</f>
        <v/>
      </c>
      <c r="E183" s="16"/>
      <c r="F183" s="14"/>
      <c r="G183" s="14"/>
      <c r="H183" s="15" t="str">
        <f aca="false">IF(OR($D183="",$E183=""),"",$E183-$D183)</f>
        <v/>
      </c>
      <c r="I183" s="15" t="str">
        <f aca="false">IF($H183="","",IF($H183&lt;=30,"1. First 30 days",IF($H183&lt;=90,"2. Days 31–90",IF($H183&lt;=180,"3. Days 91–180",IF($H183&lt;=365,"4. Days 181–365","5. Over a year")))))</f>
        <v/>
      </c>
      <c r="J183" s="15" t="str">
        <f aca="false">IF($A183="","",IFERROR(INDEX(Roster!$D$2:$D$301,MATCH($A183,Roster!$A$2:$A$301,0)),""))</f>
        <v/>
      </c>
      <c r="K183" s="15" t="str">
        <f aca="false">IF($A183="","",IFERROR(IF(INDEX(Roster!$M$2:$M$301,MATCH($A183,Roster!$A$2:$A$301,0))="","",INDEX(Roster!$M$2:$M$301,MATCH($A183,Roster!$A$2:$A$301,0))),""))</f>
        <v/>
      </c>
      <c r="L183" s="14"/>
      <c r="M183" s="14"/>
      <c r="N183" s="14"/>
      <c r="O183" s="15" t="str">
        <f aca="false">IF($A183="","",IF(COUNTIF($L183:$N183,"Yes")=3,"Done","Open"))</f>
        <v/>
      </c>
      <c r="P183" s="14"/>
    </row>
    <row r="184" customFormat="false" ht="15" hidden="false" customHeight="false" outlineLevel="0" collapsed="false">
      <c r="A184" s="14"/>
      <c r="B184" s="15" t="str">
        <f aca="false">IF($A184="","",IFERROR(INDEX(Roster!$B$2:$B$301,MATCH($A184,Roster!$A$2:$A$301,0)),"ID not on Roster"))</f>
        <v/>
      </c>
      <c r="C184" s="15" t="str">
        <f aca="false">IF($A184="","",IFERROR(INDEX(Roster!$F$2:$F$301,MATCH($A184,Roster!$A$2:$A$301,0)),""))</f>
        <v/>
      </c>
      <c r="D184" s="18" t="str">
        <f aca="false">IF($A184="","",IFERROR(INDEX(Roster!$J$2:$J$301,MATCH($A184,Roster!$A$2:$A$301,0)),""))</f>
        <v/>
      </c>
      <c r="E184" s="16"/>
      <c r="F184" s="14"/>
      <c r="G184" s="14"/>
      <c r="H184" s="15" t="str">
        <f aca="false">IF(OR($D184="",$E184=""),"",$E184-$D184)</f>
        <v/>
      </c>
      <c r="I184" s="15" t="str">
        <f aca="false">IF($H184="","",IF($H184&lt;=30,"1. First 30 days",IF($H184&lt;=90,"2. Days 31–90",IF($H184&lt;=180,"3. Days 91–180",IF($H184&lt;=365,"4. Days 181–365","5. Over a year")))))</f>
        <v/>
      </c>
      <c r="J184" s="15" t="str">
        <f aca="false">IF($A184="","",IFERROR(INDEX(Roster!$D$2:$D$301,MATCH($A184,Roster!$A$2:$A$301,0)),""))</f>
        <v/>
      </c>
      <c r="K184" s="15" t="str">
        <f aca="false">IF($A184="","",IFERROR(IF(INDEX(Roster!$M$2:$M$301,MATCH($A184,Roster!$A$2:$A$301,0))="","",INDEX(Roster!$M$2:$M$301,MATCH($A184,Roster!$A$2:$A$301,0))),""))</f>
        <v/>
      </c>
      <c r="L184" s="14"/>
      <c r="M184" s="14"/>
      <c r="N184" s="14"/>
      <c r="O184" s="15" t="str">
        <f aca="false">IF($A184="","",IF(COUNTIF($L184:$N184,"Yes")=3,"Done","Open"))</f>
        <v/>
      </c>
      <c r="P184" s="14"/>
    </row>
    <row r="185" customFormat="false" ht="15" hidden="false" customHeight="false" outlineLevel="0" collapsed="false">
      <c r="A185" s="14"/>
      <c r="B185" s="15" t="str">
        <f aca="false">IF($A185="","",IFERROR(INDEX(Roster!$B$2:$B$301,MATCH($A185,Roster!$A$2:$A$301,0)),"ID not on Roster"))</f>
        <v/>
      </c>
      <c r="C185" s="15" t="str">
        <f aca="false">IF($A185="","",IFERROR(INDEX(Roster!$F$2:$F$301,MATCH($A185,Roster!$A$2:$A$301,0)),""))</f>
        <v/>
      </c>
      <c r="D185" s="18" t="str">
        <f aca="false">IF($A185="","",IFERROR(INDEX(Roster!$J$2:$J$301,MATCH($A185,Roster!$A$2:$A$301,0)),""))</f>
        <v/>
      </c>
      <c r="E185" s="16"/>
      <c r="F185" s="14"/>
      <c r="G185" s="14"/>
      <c r="H185" s="15" t="str">
        <f aca="false">IF(OR($D185="",$E185=""),"",$E185-$D185)</f>
        <v/>
      </c>
      <c r="I185" s="15" t="str">
        <f aca="false">IF($H185="","",IF($H185&lt;=30,"1. First 30 days",IF($H185&lt;=90,"2. Days 31–90",IF($H185&lt;=180,"3. Days 91–180",IF($H185&lt;=365,"4. Days 181–365","5. Over a year")))))</f>
        <v/>
      </c>
      <c r="J185" s="15" t="str">
        <f aca="false">IF($A185="","",IFERROR(INDEX(Roster!$D$2:$D$301,MATCH($A185,Roster!$A$2:$A$301,0)),""))</f>
        <v/>
      </c>
      <c r="K185" s="15" t="str">
        <f aca="false">IF($A185="","",IFERROR(IF(INDEX(Roster!$M$2:$M$301,MATCH($A185,Roster!$A$2:$A$301,0))="","",INDEX(Roster!$M$2:$M$301,MATCH($A185,Roster!$A$2:$A$301,0))),""))</f>
        <v/>
      </c>
      <c r="L185" s="14"/>
      <c r="M185" s="14"/>
      <c r="N185" s="14"/>
      <c r="O185" s="15" t="str">
        <f aca="false">IF($A185="","",IF(COUNTIF($L185:$N185,"Yes")=3,"Done","Open"))</f>
        <v/>
      </c>
      <c r="P185" s="14"/>
    </row>
    <row r="186" customFormat="false" ht="15" hidden="false" customHeight="false" outlineLevel="0" collapsed="false">
      <c r="A186" s="14"/>
      <c r="B186" s="15" t="str">
        <f aca="false">IF($A186="","",IFERROR(INDEX(Roster!$B$2:$B$301,MATCH($A186,Roster!$A$2:$A$301,0)),"ID not on Roster"))</f>
        <v/>
      </c>
      <c r="C186" s="15" t="str">
        <f aca="false">IF($A186="","",IFERROR(INDEX(Roster!$F$2:$F$301,MATCH($A186,Roster!$A$2:$A$301,0)),""))</f>
        <v/>
      </c>
      <c r="D186" s="18" t="str">
        <f aca="false">IF($A186="","",IFERROR(INDEX(Roster!$J$2:$J$301,MATCH($A186,Roster!$A$2:$A$301,0)),""))</f>
        <v/>
      </c>
      <c r="E186" s="16"/>
      <c r="F186" s="14"/>
      <c r="G186" s="14"/>
      <c r="H186" s="15" t="str">
        <f aca="false">IF(OR($D186="",$E186=""),"",$E186-$D186)</f>
        <v/>
      </c>
      <c r="I186" s="15" t="str">
        <f aca="false">IF($H186="","",IF($H186&lt;=30,"1. First 30 days",IF($H186&lt;=90,"2. Days 31–90",IF($H186&lt;=180,"3. Days 91–180",IF($H186&lt;=365,"4. Days 181–365","5. Over a year")))))</f>
        <v/>
      </c>
      <c r="J186" s="15" t="str">
        <f aca="false">IF($A186="","",IFERROR(INDEX(Roster!$D$2:$D$301,MATCH($A186,Roster!$A$2:$A$301,0)),""))</f>
        <v/>
      </c>
      <c r="K186" s="15" t="str">
        <f aca="false">IF($A186="","",IFERROR(IF(INDEX(Roster!$M$2:$M$301,MATCH($A186,Roster!$A$2:$A$301,0))="","",INDEX(Roster!$M$2:$M$301,MATCH($A186,Roster!$A$2:$A$301,0))),""))</f>
        <v/>
      </c>
      <c r="L186" s="14"/>
      <c r="M186" s="14"/>
      <c r="N186" s="14"/>
      <c r="O186" s="15" t="str">
        <f aca="false">IF($A186="","",IF(COUNTIF($L186:$N186,"Yes")=3,"Done","Open"))</f>
        <v/>
      </c>
      <c r="P186" s="14"/>
    </row>
    <row r="187" customFormat="false" ht="15" hidden="false" customHeight="false" outlineLevel="0" collapsed="false">
      <c r="A187" s="14"/>
      <c r="B187" s="15" t="str">
        <f aca="false">IF($A187="","",IFERROR(INDEX(Roster!$B$2:$B$301,MATCH($A187,Roster!$A$2:$A$301,0)),"ID not on Roster"))</f>
        <v/>
      </c>
      <c r="C187" s="15" t="str">
        <f aca="false">IF($A187="","",IFERROR(INDEX(Roster!$F$2:$F$301,MATCH($A187,Roster!$A$2:$A$301,0)),""))</f>
        <v/>
      </c>
      <c r="D187" s="18" t="str">
        <f aca="false">IF($A187="","",IFERROR(INDEX(Roster!$J$2:$J$301,MATCH($A187,Roster!$A$2:$A$301,0)),""))</f>
        <v/>
      </c>
      <c r="E187" s="16"/>
      <c r="F187" s="14"/>
      <c r="G187" s="14"/>
      <c r="H187" s="15" t="str">
        <f aca="false">IF(OR($D187="",$E187=""),"",$E187-$D187)</f>
        <v/>
      </c>
      <c r="I187" s="15" t="str">
        <f aca="false">IF($H187="","",IF($H187&lt;=30,"1. First 30 days",IF($H187&lt;=90,"2. Days 31–90",IF($H187&lt;=180,"3. Days 91–180",IF($H187&lt;=365,"4. Days 181–365","5. Over a year")))))</f>
        <v/>
      </c>
      <c r="J187" s="15" t="str">
        <f aca="false">IF($A187="","",IFERROR(INDEX(Roster!$D$2:$D$301,MATCH($A187,Roster!$A$2:$A$301,0)),""))</f>
        <v/>
      </c>
      <c r="K187" s="15" t="str">
        <f aca="false">IF($A187="","",IFERROR(IF(INDEX(Roster!$M$2:$M$301,MATCH($A187,Roster!$A$2:$A$301,0))="","",INDEX(Roster!$M$2:$M$301,MATCH($A187,Roster!$A$2:$A$301,0))),""))</f>
        <v/>
      </c>
      <c r="L187" s="14"/>
      <c r="M187" s="14"/>
      <c r="N187" s="14"/>
      <c r="O187" s="15" t="str">
        <f aca="false">IF($A187="","",IF(COUNTIF($L187:$N187,"Yes")=3,"Done","Open"))</f>
        <v/>
      </c>
      <c r="P187" s="14"/>
    </row>
    <row r="188" customFormat="false" ht="15" hidden="false" customHeight="false" outlineLevel="0" collapsed="false">
      <c r="A188" s="14"/>
      <c r="B188" s="15" t="str">
        <f aca="false">IF($A188="","",IFERROR(INDEX(Roster!$B$2:$B$301,MATCH($A188,Roster!$A$2:$A$301,0)),"ID not on Roster"))</f>
        <v/>
      </c>
      <c r="C188" s="15" t="str">
        <f aca="false">IF($A188="","",IFERROR(INDEX(Roster!$F$2:$F$301,MATCH($A188,Roster!$A$2:$A$301,0)),""))</f>
        <v/>
      </c>
      <c r="D188" s="18" t="str">
        <f aca="false">IF($A188="","",IFERROR(INDEX(Roster!$J$2:$J$301,MATCH($A188,Roster!$A$2:$A$301,0)),""))</f>
        <v/>
      </c>
      <c r="E188" s="16"/>
      <c r="F188" s="14"/>
      <c r="G188" s="14"/>
      <c r="H188" s="15" t="str">
        <f aca="false">IF(OR($D188="",$E188=""),"",$E188-$D188)</f>
        <v/>
      </c>
      <c r="I188" s="15" t="str">
        <f aca="false">IF($H188="","",IF($H188&lt;=30,"1. First 30 days",IF($H188&lt;=90,"2. Days 31–90",IF($H188&lt;=180,"3. Days 91–180",IF($H188&lt;=365,"4. Days 181–365","5. Over a year")))))</f>
        <v/>
      </c>
      <c r="J188" s="15" t="str">
        <f aca="false">IF($A188="","",IFERROR(INDEX(Roster!$D$2:$D$301,MATCH($A188,Roster!$A$2:$A$301,0)),""))</f>
        <v/>
      </c>
      <c r="K188" s="15" t="str">
        <f aca="false">IF($A188="","",IFERROR(IF(INDEX(Roster!$M$2:$M$301,MATCH($A188,Roster!$A$2:$A$301,0))="","",INDEX(Roster!$M$2:$M$301,MATCH($A188,Roster!$A$2:$A$301,0))),""))</f>
        <v/>
      </c>
      <c r="L188" s="14"/>
      <c r="M188" s="14"/>
      <c r="N188" s="14"/>
      <c r="O188" s="15" t="str">
        <f aca="false">IF($A188="","",IF(COUNTIF($L188:$N188,"Yes")=3,"Done","Open"))</f>
        <v/>
      </c>
      <c r="P188" s="14"/>
    </row>
    <row r="189" customFormat="false" ht="15" hidden="false" customHeight="false" outlineLevel="0" collapsed="false">
      <c r="A189" s="14"/>
      <c r="B189" s="15" t="str">
        <f aca="false">IF($A189="","",IFERROR(INDEX(Roster!$B$2:$B$301,MATCH($A189,Roster!$A$2:$A$301,0)),"ID not on Roster"))</f>
        <v/>
      </c>
      <c r="C189" s="15" t="str">
        <f aca="false">IF($A189="","",IFERROR(INDEX(Roster!$F$2:$F$301,MATCH($A189,Roster!$A$2:$A$301,0)),""))</f>
        <v/>
      </c>
      <c r="D189" s="18" t="str">
        <f aca="false">IF($A189="","",IFERROR(INDEX(Roster!$J$2:$J$301,MATCH($A189,Roster!$A$2:$A$301,0)),""))</f>
        <v/>
      </c>
      <c r="E189" s="16"/>
      <c r="F189" s="14"/>
      <c r="G189" s="14"/>
      <c r="H189" s="15" t="str">
        <f aca="false">IF(OR($D189="",$E189=""),"",$E189-$D189)</f>
        <v/>
      </c>
      <c r="I189" s="15" t="str">
        <f aca="false">IF($H189="","",IF($H189&lt;=30,"1. First 30 days",IF($H189&lt;=90,"2. Days 31–90",IF($H189&lt;=180,"3. Days 91–180",IF($H189&lt;=365,"4. Days 181–365","5. Over a year")))))</f>
        <v/>
      </c>
      <c r="J189" s="15" t="str">
        <f aca="false">IF($A189="","",IFERROR(INDEX(Roster!$D$2:$D$301,MATCH($A189,Roster!$A$2:$A$301,0)),""))</f>
        <v/>
      </c>
      <c r="K189" s="15" t="str">
        <f aca="false">IF($A189="","",IFERROR(IF(INDEX(Roster!$M$2:$M$301,MATCH($A189,Roster!$A$2:$A$301,0))="","",INDEX(Roster!$M$2:$M$301,MATCH($A189,Roster!$A$2:$A$301,0))),""))</f>
        <v/>
      </c>
      <c r="L189" s="14"/>
      <c r="M189" s="14"/>
      <c r="N189" s="14"/>
      <c r="O189" s="15" t="str">
        <f aca="false">IF($A189="","",IF(COUNTIF($L189:$N189,"Yes")=3,"Done","Open"))</f>
        <v/>
      </c>
      <c r="P189" s="14"/>
    </row>
    <row r="190" customFormat="false" ht="15" hidden="false" customHeight="false" outlineLevel="0" collapsed="false">
      <c r="A190" s="14"/>
      <c r="B190" s="15" t="str">
        <f aca="false">IF($A190="","",IFERROR(INDEX(Roster!$B$2:$B$301,MATCH($A190,Roster!$A$2:$A$301,0)),"ID not on Roster"))</f>
        <v/>
      </c>
      <c r="C190" s="15" t="str">
        <f aca="false">IF($A190="","",IFERROR(INDEX(Roster!$F$2:$F$301,MATCH($A190,Roster!$A$2:$A$301,0)),""))</f>
        <v/>
      </c>
      <c r="D190" s="18" t="str">
        <f aca="false">IF($A190="","",IFERROR(INDEX(Roster!$J$2:$J$301,MATCH($A190,Roster!$A$2:$A$301,0)),""))</f>
        <v/>
      </c>
      <c r="E190" s="16"/>
      <c r="F190" s="14"/>
      <c r="G190" s="14"/>
      <c r="H190" s="15" t="str">
        <f aca="false">IF(OR($D190="",$E190=""),"",$E190-$D190)</f>
        <v/>
      </c>
      <c r="I190" s="15" t="str">
        <f aca="false">IF($H190="","",IF($H190&lt;=30,"1. First 30 days",IF($H190&lt;=90,"2. Days 31–90",IF($H190&lt;=180,"3. Days 91–180",IF($H190&lt;=365,"4. Days 181–365","5. Over a year")))))</f>
        <v/>
      </c>
      <c r="J190" s="15" t="str">
        <f aca="false">IF($A190="","",IFERROR(INDEX(Roster!$D$2:$D$301,MATCH($A190,Roster!$A$2:$A$301,0)),""))</f>
        <v/>
      </c>
      <c r="K190" s="15" t="str">
        <f aca="false">IF($A190="","",IFERROR(IF(INDEX(Roster!$M$2:$M$301,MATCH($A190,Roster!$A$2:$A$301,0))="","",INDEX(Roster!$M$2:$M$301,MATCH($A190,Roster!$A$2:$A$301,0))),""))</f>
        <v/>
      </c>
      <c r="L190" s="14"/>
      <c r="M190" s="14"/>
      <c r="N190" s="14"/>
      <c r="O190" s="15" t="str">
        <f aca="false">IF($A190="","",IF(COUNTIF($L190:$N190,"Yes")=3,"Done","Open"))</f>
        <v/>
      </c>
      <c r="P190" s="14"/>
    </row>
    <row r="191" customFormat="false" ht="15" hidden="false" customHeight="false" outlineLevel="0" collapsed="false">
      <c r="A191" s="14"/>
      <c r="B191" s="15" t="str">
        <f aca="false">IF($A191="","",IFERROR(INDEX(Roster!$B$2:$B$301,MATCH($A191,Roster!$A$2:$A$301,0)),"ID not on Roster"))</f>
        <v/>
      </c>
      <c r="C191" s="15" t="str">
        <f aca="false">IF($A191="","",IFERROR(INDEX(Roster!$F$2:$F$301,MATCH($A191,Roster!$A$2:$A$301,0)),""))</f>
        <v/>
      </c>
      <c r="D191" s="18" t="str">
        <f aca="false">IF($A191="","",IFERROR(INDEX(Roster!$J$2:$J$301,MATCH($A191,Roster!$A$2:$A$301,0)),""))</f>
        <v/>
      </c>
      <c r="E191" s="16"/>
      <c r="F191" s="14"/>
      <c r="G191" s="14"/>
      <c r="H191" s="15" t="str">
        <f aca="false">IF(OR($D191="",$E191=""),"",$E191-$D191)</f>
        <v/>
      </c>
      <c r="I191" s="15" t="str">
        <f aca="false">IF($H191="","",IF($H191&lt;=30,"1. First 30 days",IF($H191&lt;=90,"2. Days 31–90",IF($H191&lt;=180,"3. Days 91–180",IF($H191&lt;=365,"4. Days 181–365","5. Over a year")))))</f>
        <v/>
      </c>
      <c r="J191" s="15" t="str">
        <f aca="false">IF($A191="","",IFERROR(INDEX(Roster!$D$2:$D$301,MATCH($A191,Roster!$A$2:$A$301,0)),""))</f>
        <v/>
      </c>
      <c r="K191" s="15" t="str">
        <f aca="false">IF($A191="","",IFERROR(IF(INDEX(Roster!$M$2:$M$301,MATCH($A191,Roster!$A$2:$A$301,0))="","",INDEX(Roster!$M$2:$M$301,MATCH($A191,Roster!$A$2:$A$301,0))),""))</f>
        <v/>
      </c>
      <c r="L191" s="14"/>
      <c r="M191" s="14"/>
      <c r="N191" s="14"/>
      <c r="O191" s="15" t="str">
        <f aca="false">IF($A191="","",IF(COUNTIF($L191:$N191,"Yes")=3,"Done","Open"))</f>
        <v/>
      </c>
      <c r="P191" s="14"/>
    </row>
    <row r="192" customFormat="false" ht="15" hidden="false" customHeight="false" outlineLevel="0" collapsed="false">
      <c r="A192" s="14"/>
      <c r="B192" s="15" t="str">
        <f aca="false">IF($A192="","",IFERROR(INDEX(Roster!$B$2:$B$301,MATCH($A192,Roster!$A$2:$A$301,0)),"ID not on Roster"))</f>
        <v/>
      </c>
      <c r="C192" s="15" t="str">
        <f aca="false">IF($A192="","",IFERROR(INDEX(Roster!$F$2:$F$301,MATCH($A192,Roster!$A$2:$A$301,0)),""))</f>
        <v/>
      </c>
      <c r="D192" s="18" t="str">
        <f aca="false">IF($A192="","",IFERROR(INDEX(Roster!$J$2:$J$301,MATCH($A192,Roster!$A$2:$A$301,0)),""))</f>
        <v/>
      </c>
      <c r="E192" s="16"/>
      <c r="F192" s="14"/>
      <c r="G192" s="14"/>
      <c r="H192" s="15" t="str">
        <f aca="false">IF(OR($D192="",$E192=""),"",$E192-$D192)</f>
        <v/>
      </c>
      <c r="I192" s="15" t="str">
        <f aca="false">IF($H192="","",IF($H192&lt;=30,"1. First 30 days",IF($H192&lt;=90,"2. Days 31–90",IF($H192&lt;=180,"3. Days 91–180",IF($H192&lt;=365,"4. Days 181–365","5. Over a year")))))</f>
        <v/>
      </c>
      <c r="J192" s="15" t="str">
        <f aca="false">IF($A192="","",IFERROR(INDEX(Roster!$D$2:$D$301,MATCH($A192,Roster!$A$2:$A$301,0)),""))</f>
        <v/>
      </c>
      <c r="K192" s="15" t="str">
        <f aca="false">IF($A192="","",IFERROR(IF(INDEX(Roster!$M$2:$M$301,MATCH($A192,Roster!$A$2:$A$301,0))="","",INDEX(Roster!$M$2:$M$301,MATCH($A192,Roster!$A$2:$A$301,0))),""))</f>
        <v/>
      </c>
      <c r="L192" s="14"/>
      <c r="M192" s="14"/>
      <c r="N192" s="14"/>
      <c r="O192" s="15" t="str">
        <f aca="false">IF($A192="","",IF(COUNTIF($L192:$N192,"Yes")=3,"Done","Open"))</f>
        <v/>
      </c>
      <c r="P192" s="14"/>
    </row>
    <row r="193" customFormat="false" ht="15" hidden="false" customHeight="false" outlineLevel="0" collapsed="false">
      <c r="A193" s="14"/>
      <c r="B193" s="15" t="str">
        <f aca="false">IF($A193="","",IFERROR(INDEX(Roster!$B$2:$B$301,MATCH($A193,Roster!$A$2:$A$301,0)),"ID not on Roster"))</f>
        <v/>
      </c>
      <c r="C193" s="15" t="str">
        <f aca="false">IF($A193="","",IFERROR(INDEX(Roster!$F$2:$F$301,MATCH($A193,Roster!$A$2:$A$301,0)),""))</f>
        <v/>
      </c>
      <c r="D193" s="18" t="str">
        <f aca="false">IF($A193="","",IFERROR(INDEX(Roster!$J$2:$J$301,MATCH($A193,Roster!$A$2:$A$301,0)),""))</f>
        <v/>
      </c>
      <c r="E193" s="16"/>
      <c r="F193" s="14"/>
      <c r="G193" s="14"/>
      <c r="H193" s="15" t="str">
        <f aca="false">IF(OR($D193="",$E193=""),"",$E193-$D193)</f>
        <v/>
      </c>
      <c r="I193" s="15" t="str">
        <f aca="false">IF($H193="","",IF($H193&lt;=30,"1. First 30 days",IF($H193&lt;=90,"2. Days 31–90",IF($H193&lt;=180,"3. Days 91–180",IF($H193&lt;=365,"4. Days 181–365","5. Over a year")))))</f>
        <v/>
      </c>
      <c r="J193" s="15" t="str">
        <f aca="false">IF($A193="","",IFERROR(INDEX(Roster!$D$2:$D$301,MATCH($A193,Roster!$A$2:$A$301,0)),""))</f>
        <v/>
      </c>
      <c r="K193" s="15" t="str">
        <f aca="false">IF($A193="","",IFERROR(IF(INDEX(Roster!$M$2:$M$301,MATCH($A193,Roster!$A$2:$A$301,0))="","",INDEX(Roster!$M$2:$M$301,MATCH($A193,Roster!$A$2:$A$301,0))),""))</f>
        <v/>
      </c>
      <c r="L193" s="14"/>
      <c r="M193" s="14"/>
      <c r="N193" s="14"/>
      <c r="O193" s="15" t="str">
        <f aca="false">IF($A193="","",IF(COUNTIF($L193:$N193,"Yes")=3,"Done","Open"))</f>
        <v/>
      </c>
      <c r="P193" s="14"/>
    </row>
    <row r="194" customFormat="false" ht="15" hidden="false" customHeight="false" outlineLevel="0" collapsed="false">
      <c r="A194" s="14"/>
      <c r="B194" s="15" t="str">
        <f aca="false">IF($A194="","",IFERROR(INDEX(Roster!$B$2:$B$301,MATCH($A194,Roster!$A$2:$A$301,0)),"ID not on Roster"))</f>
        <v/>
      </c>
      <c r="C194" s="15" t="str">
        <f aca="false">IF($A194="","",IFERROR(INDEX(Roster!$F$2:$F$301,MATCH($A194,Roster!$A$2:$A$301,0)),""))</f>
        <v/>
      </c>
      <c r="D194" s="18" t="str">
        <f aca="false">IF($A194="","",IFERROR(INDEX(Roster!$J$2:$J$301,MATCH($A194,Roster!$A$2:$A$301,0)),""))</f>
        <v/>
      </c>
      <c r="E194" s="16"/>
      <c r="F194" s="14"/>
      <c r="G194" s="14"/>
      <c r="H194" s="15" t="str">
        <f aca="false">IF(OR($D194="",$E194=""),"",$E194-$D194)</f>
        <v/>
      </c>
      <c r="I194" s="15" t="str">
        <f aca="false">IF($H194="","",IF($H194&lt;=30,"1. First 30 days",IF($H194&lt;=90,"2. Days 31–90",IF($H194&lt;=180,"3. Days 91–180",IF($H194&lt;=365,"4. Days 181–365","5. Over a year")))))</f>
        <v/>
      </c>
      <c r="J194" s="15" t="str">
        <f aca="false">IF($A194="","",IFERROR(INDEX(Roster!$D$2:$D$301,MATCH($A194,Roster!$A$2:$A$301,0)),""))</f>
        <v/>
      </c>
      <c r="K194" s="15" t="str">
        <f aca="false">IF($A194="","",IFERROR(IF(INDEX(Roster!$M$2:$M$301,MATCH($A194,Roster!$A$2:$A$301,0))="","",INDEX(Roster!$M$2:$M$301,MATCH($A194,Roster!$A$2:$A$301,0))),""))</f>
        <v/>
      </c>
      <c r="L194" s="14"/>
      <c r="M194" s="14"/>
      <c r="N194" s="14"/>
      <c r="O194" s="15" t="str">
        <f aca="false">IF($A194="","",IF(COUNTIF($L194:$N194,"Yes")=3,"Done","Open"))</f>
        <v/>
      </c>
      <c r="P194" s="14"/>
    </row>
    <row r="195" customFormat="false" ht="15" hidden="false" customHeight="false" outlineLevel="0" collapsed="false">
      <c r="A195" s="14"/>
      <c r="B195" s="15" t="str">
        <f aca="false">IF($A195="","",IFERROR(INDEX(Roster!$B$2:$B$301,MATCH($A195,Roster!$A$2:$A$301,0)),"ID not on Roster"))</f>
        <v/>
      </c>
      <c r="C195" s="15" t="str">
        <f aca="false">IF($A195="","",IFERROR(INDEX(Roster!$F$2:$F$301,MATCH($A195,Roster!$A$2:$A$301,0)),""))</f>
        <v/>
      </c>
      <c r="D195" s="18" t="str">
        <f aca="false">IF($A195="","",IFERROR(INDEX(Roster!$J$2:$J$301,MATCH($A195,Roster!$A$2:$A$301,0)),""))</f>
        <v/>
      </c>
      <c r="E195" s="16"/>
      <c r="F195" s="14"/>
      <c r="G195" s="14"/>
      <c r="H195" s="15" t="str">
        <f aca="false">IF(OR($D195="",$E195=""),"",$E195-$D195)</f>
        <v/>
      </c>
      <c r="I195" s="15" t="str">
        <f aca="false">IF($H195="","",IF($H195&lt;=30,"1. First 30 days",IF($H195&lt;=90,"2. Days 31–90",IF($H195&lt;=180,"3. Days 91–180",IF($H195&lt;=365,"4. Days 181–365","5. Over a year")))))</f>
        <v/>
      </c>
      <c r="J195" s="15" t="str">
        <f aca="false">IF($A195="","",IFERROR(INDEX(Roster!$D$2:$D$301,MATCH($A195,Roster!$A$2:$A$301,0)),""))</f>
        <v/>
      </c>
      <c r="K195" s="15" t="str">
        <f aca="false">IF($A195="","",IFERROR(IF(INDEX(Roster!$M$2:$M$301,MATCH($A195,Roster!$A$2:$A$301,0))="","",INDEX(Roster!$M$2:$M$301,MATCH($A195,Roster!$A$2:$A$301,0))),""))</f>
        <v/>
      </c>
      <c r="L195" s="14"/>
      <c r="M195" s="14"/>
      <c r="N195" s="14"/>
      <c r="O195" s="15" t="str">
        <f aca="false">IF($A195="","",IF(COUNTIF($L195:$N195,"Yes")=3,"Done","Open"))</f>
        <v/>
      </c>
      <c r="P195" s="14"/>
    </row>
    <row r="196" customFormat="false" ht="15" hidden="false" customHeight="false" outlineLevel="0" collapsed="false">
      <c r="A196" s="14"/>
      <c r="B196" s="15" t="str">
        <f aca="false">IF($A196="","",IFERROR(INDEX(Roster!$B$2:$B$301,MATCH($A196,Roster!$A$2:$A$301,0)),"ID not on Roster"))</f>
        <v/>
      </c>
      <c r="C196" s="15" t="str">
        <f aca="false">IF($A196="","",IFERROR(INDEX(Roster!$F$2:$F$301,MATCH($A196,Roster!$A$2:$A$301,0)),""))</f>
        <v/>
      </c>
      <c r="D196" s="18" t="str">
        <f aca="false">IF($A196="","",IFERROR(INDEX(Roster!$J$2:$J$301,MATCH($A196,Roster!$A$2:$A$301,0)),""))</f>
        <v/>
      </c>
      <c r="E196" s="16"/>
      <c r="F196" s="14"/>
      <c r="G196" s="14"/>
      <c r="H196" s="15" t="str">
        <f aca="false">IF(OR($D196="",$E196=""),"",$E196-$D196)</f>
        <v/>
      </c>
      <c r="I196" s="15" t="str">
        <f aca="false">IF($H196="","",IF($H196&lt;=30,"1. First 30 days",IF($H196&lt;=90,"2. Days 31–90",IF($H196&lt;=180,"3. Days 91–180",IF($H196&lt;=365,"4. Days 181–365","5. Over a year")))))</f>
        <v/>
      </c>
      <c r="J196" s="15" t="str">
        <f aca="false">IF($A196="","",IFERROR(INDEX(Roster!$D$2:$D$301,MATCH($A196,Roster!$A$2:$A$301,0)),""))</f>
        <v/>
      </c>
      <c r="K196" s="15" t="str">
        <f aca="false">IF($A196="","",IFERROR(IF(INDEX(Roster!$M$2:$M$301,MATCH($A196,Roster!$A$2:$A$301,0))="","",INDEX(Roster!$M$2:$M$301,MATCH($A196,Roster!$A$2:$A$301,0))),""))</f>
        <v/>
      </c>
      <c r="L196" s="14"/>
      <c r="M196" s="14"/>
      <c r="N196" s="14"/>
      <c r="O196" s="15" t="str">
        <f aca="false">IF($A196="","",IF(COUNTIF($L196:$N196,"Yes")=3,"Done","Open"))</f>
        <v/>
      </c>
      <c r="P196" s="14"/>
    </row>
    <row r="197" customFormat="false" ht="15" hidden="false" customHeight="false" outlineLevel="0" collapsed="false">
      <c r="A197" s="14"/>
      <c r="B197" s="15" t="str">
        <f aca="false">IF($A197="","",IFERROR(INDEX(Roster!$B$2:$B$301,MATCH($A197,Roster!$A$2:$A$301,0)),"ID not on Roster"))</f>
        <v/>
      </c>
      <c r="C197" s="15" t="str">
        <f aca="false">IF($A197="","",IFERROR(INDEX(Roster!$F$2:$F$301,MATCH($A197,Roster!$A$2:$A$301,0)),""))</f>
        <v/>
      </c>
      <c r="D197" s="18" t="str">
        <f aca="false">IF($A197="","",IFERROR(INDEX(Roster!$J$2:$J$301,MATCH($A197,Roster!$A$2:$A$301,0)),""))</f>
        <v/>
      </c>
      <c r="E197" s="16"/>
      <c r="F197" s="14"/>
      <c r="G197" s="14"/>
      <c r="H197" s="15" t="str">
        <f aca="false">IF(OR($D197="",$E197=""),"",$E197-$D197)</f>
        <v/>
      </c>
      <c r="I197" s="15" t="str">
        <f aca="false">IF($H197="","",IF($H197&lt;=30,"1. First 30 days",IF($H197&lt;=90,"2. Days 31–90",IF($H197&lt;=180,"3. Days 91–180",IF($H197&lt;=365,"4. Days 181–365","5. Over a year")))))</f>
        <v/>
      </c>
      <c r="J197" s="15" t="str">
        <f aca="false">IF($A197="","",IFERROR(INDEX(Roster!$D$2:$D$301,MATCH($A197,Roster!$A$2:$A$301,0)),""))</f>
        <v/>
      </c>
      <c r="K197" s="15" t="str">
        <f aca="false">IF($A197="","",IFERROR(IF(INDEX(Roster!$M$2:$M$301,MATCH($A197,Roster!$A$2:$A$301,0))="","",INDEX(Roster!$M$2:$M$301,MATCH($A197,Roster!$A$2:$A$301,0))),""))</f>
        <v/>
      </c>
      <c r="L197" s="14"/>
      <c r="M197" s="14"/>
      <c r="N197" s="14"/>
      <c r="O197" s="15" t="str">
        <f aca="false">IF($A197="","",IF(COUNTIF($L197:$N197,"Yes")=3,"Done","Open"))</f>
        <v/>
      </c>
      <c r="P197" s="14"/>
    </row>
    <row r="198" customFormat="false" ht="15" hidden="false" customHeight="false" outlineLevel="0" collapsed="false">
      <c r="A198" s="14"/>
      <c r="B198" s="15" t="str">
        <f aca="false">IF($A198="","",IFERROR(INDEX(Roster!$B$2:$B$301,MATCH($A198,Roster!$A$2:$A$301,0)),"ID not on Roster"))</f>
        <v/>
      </c>
      <c r="C198" s="15" t="str">
        <f aca="false">IF($A198="","",IFERROR(INDEX(Roster!$F$2:$F$301,MATCH($A198,Roster!$A$2:$A$301,0)),""))</f>
        <v/>
      </c>
      <c r="D198" s="18" t="str">
        <f aca="false">IF($A198="","",IFERROR(INDEX(Roster!$J$2:$J$301,MATCH($A198,Roster!$A$2:$A$301,0)),""))</f>
        <v/>
      </c>
      <c r="E198" s="16"/>
      <c r="F198" s="14"/>
      <c r="G198" s="14"/>
      <c r="H198" s="15" t="str">
        <f aca="false">IF(OR($D198="",$E198=""),"",$E198-$D198)</f>
        <v/>
      </c>
      <c r="I198" s="15" t="str">
        <f aca="false">IF($H198="","",IF($H198&lt;=30,"1. First 30 days",IF($H198&lt;=90,"2. Days 31–90",IF($H198&lt;=180,"3. Days 91–180",IF($H198&lt;=365,"4. Days 181–365","5. Over a year")))))</f>
        <v/>
      </c>
      <c r="J198" s="15" t="str">
        <f aca="false">IF($A198="","",IFERROR(INDEX(Roster!$D$2:$D$301,MATCH($A198,Roster!$A$2:$A$301,0)),""))</f>
        <v/>
      </c>
      <c r="K198" s="15" t="str">
        <f aca="false">IF($A198="","",IFERROR(IF(INDEX(Roster!$M$2:$M$301,MATCH($A198,Roster!$A$2:$A$301,0))="","",INDEX(Roster!$M$2:$M$301,MATCH($A198,Roster!$A$2:$A$301,0))),""))</f>
        <v/>
      </c>
      <c r="L198" s="14"/>
      <c r="M198" s="14"/>
      <c r="N198" s="14"/>
      <c r="O198" s="15" t="str">
        <f aca="false">IF($A198="","",IF(COUNTIF($L198:$N198,"Yes")=3,"Done","Open"))</f>
        <v/>
      </c>
      <c r="P198" s="14"/>
    </row>
    <row r="199" customFormat="false" ht="15" hidden="false" customHeight="false" outlineLevel="0" collapsed="false">
      <c r="A199" s="14"/>
      <c r="B199" s="15" t="str">
        <f aca="false">IF($A199="","",IFERROR(INDEX(Roster!$B$2:$B$301,MATCH($A199,Roster!$A$2:$A$301,0)),"ID not on Roster"))</f>
        <v/>
      </c>
      <c r="C199" s="15" t="str">
        <f aca="false">IF($A199="","",IFERROR(INDEX(Roster!$F$2:$F$301,MATCH($A199,Roster!$A$2:$A$301,0)),""))</f>
        <v/>
      </c>
      <c r="D199" s="18" t="str">
        <f aca="false">IF($A199="","",IFERROR(INDEX(Roster!$J$2:$J$301,MATCH($A199,Roster!$A$2:$A$301,0)),""))</f>
        <v/>
      </c>
      <c r="E199" s="16"/>
      <c r="F199" s="14"/>
      <c r="G199" s="14"/>
      <c r="H199" s="15" t="str">
        <f aca="false">IF(OR($D199="",$E199=""),"",$E199-$D199)</f>
        <v/>
      </c>
      <c r="I199" s="15" t="str">
        <f aca="false">IF($H199="","",IF($H199&lt;=30,"1. First 30 days",IF($H199&lt;=90,"2. Days 31–90",IF($H199&lt;=180,"3. Days 91–180",IF($H199&lt;=365,"4. Days 181–365","5. Over a year")))))</f>
        <v/>
      </c>
      <c r="J199" s="15" t="str">
        <f aca="false">IF($A199="","",IFERROR(INDEX(Roster!$D$2:$D$301,MATCH($A199,Roster!$A$2:$A$301,0)),""))</f>
        <v/>
      </c>
      <c r="K199" s="15" t="str">
        <f aca="false">IF($A199="","",IFERROR(IF(INDEX(Roster!$M$2:$M$301,MATCH($A199,Roster!$A$2:$A$301,0))="","",INDEX(Roster!$M$2:$M$301,MATCH($A199,Roster!$A$2:$A$301,0))),""))</f>
        <v/>
      </c>
      <c r="L199" s="14"/>
      <c r="M199" s="14"/>
      <c r="N199" s="14"/>
      <c r="O199" s="15" t="str">
        <f aca="false">IF($A199="","",IF(COUNTIF($L199:$N199,"Yes")=3,"Done","Open"))</f>
        <v/>
      </c>
      <c r="P199" s="14"/>
    </row>
    <row r="200" customFormat="false" ht="15" hidden="false" customHeight="false" outlineLevel="0" collapsed="false">
      <c r="A200" s="14"/>
      <c r="B200" s="15" t="str">
        <f aca="false">IF($A200="","",IFERROR(INDEX(Roster!$B$2:$B$301,MATCH($A200,Roster!$A$2:$A$301,0)),"ID not on Roster"))</f>
        <v/>
      </c>
      <c r="C200" s="15" t="str">
        <f aca="false">IF($A200="","",IFERROR(INDEX(Roster!$F$2:$F$301,MATCH($A200,Roster!$A$2:$A$301,0)),""))</f>
        <v/>
      </c>
      <c r="D200" s="18" t="str">
        <f aca="false">IF($A200="","",IFERROR(INDEX(Roster!$J$2:$J$301,MATCH($A200,Roster!$A$2:$A$301,0)),""))</f>
        <v/>
      </c>
      <c r="E200" s="16"/>
      <c r="F200" s="14"/>
      <c r="G200" s="14"/>
      <c r="H200" s="15" t="str">
        <f aca="false">IF(OR($D200="",$E200=""),"",$E200-$D200)</f>
        <v/>
      </c>
      <c r="I200" s="15" t="str">
        <f aca="false">IF($H200="","",IF($H200&lt;=30,"1. First 30 days",IF($H200&lt;=90,"2. Days 31–90",IF($H200&lt;=180,"3. Days 91–180",IF($H200&lt;=365,"4. Days 181–365","5. Over a year")))))</f>
        <v/>
      </c>
      <c r="J200" s="15" t="str">
        <f aca="false">IF($A200="","",IFERROR(INDEX(Roster!$D$2:$D$301,MATCH($A200,Roster!$A$2:$A$301,0)),""))</f>
        <v/>
      </c>
      <c r="K200" s="15" t="str">
        <f aca="false">IF($A200="","",IFERROR(IF(INDEX(Roster!$M$2:$M$301,MATCH($A200,Roster!$A$2:$A$301,0))="","",INDEX(Roster!$M$2:$M$301,MATCH($A200,Roster!$A$2:$A$301,0))),""))</f>
        <v/>
      </c>
      <c r="L200" s="14"/>
      <c r="M200" s="14"/>
      <c r="N200" s="14"/>
      <c r="O200" s="15" t="str">
        <f aca="false">IF($A200="","",IF(COUNTIF($L200:$N200,"Yes")=3,"Done","Open"))</f>
        <v/>
      </c>
      <c r="P200" s="14"/>
    </row>
    <row r="201" customFormat="false" ht="15" hidden="false" customHeight="false" outlineLevel="0" collapsed="false">
      <c r="A201" s="14"/>
      <c r="B201" s="15" t="str">
        <f aca="false">IF($A201="","",IFERROR(INDEX(Roster!$B$2:$B$301,MATCH($A201,Roster!$A$2:$A$301,0)),"ID not on Roster"))</f>
        <v/>
      </c>
      <c r="C201" s="15" t="str">
        <f aca="false">IF($A201="","",IFERROR(INDEX(Roster!$F$2:$F$301,MATCH($A201,Roster!$A$2:$A$301,0)),""))</f>
        <v/>
      </c>
      <c r="D201" s="18" t="str">
        <f aca="false">IF($A201="","",IFERROR(INDEX(Roster!$J$2:$J$301,MATCH($A201,Roster!$A$2:$A$301,0)),""))</f>
        <v/>
      </c>
      <c r="E201" s="16"/>
      <c r="F201" s="14"/>
      <c r="G201" s="14"/>
      <c r="H201" s="15" t="str">
        <f aca="false">IF(OR($D201="",$E201=""),"",$E201-$D201)</f>
        <v/>
      </c>
      <c r="I201" s="15" t="str">
        <f aca="false">IF($H201="","",IF($H201&lt;=30,"1. First 30 days",IF($H201&lt;=90,"2. Days 31–90",IF($H201&lt;=180,"3. Days 91–180",IF($H201&lt;=365,"4. Days 181–365","5. Over a year")))))</f>
        <v/>
      </c>
      <c r="J201" s="15" t="str">
        <f aca="false">IF($A201="","",IFERROR(INDEX(Roster!$D$2:$D$301,MATCH($A201,Roster!$A$2:$A$301,0)),""))</f>
        <v/>
      </c>
      <c r="K201" s="15" t="str">
        <f aca="false">IF($A201="","",IFERROR(IF(INDEX(Roster!$M$2:$M$301,MATCH($A201,Roster!$A$2:$A$301,0))="","",INDEX(Roster!$M$2:$M$301,MATCH($A201,Roster!$A$2:$A$301,0))),""))</f>
        <v/>
      </c>
      <c r="L201" s="14"/>
      <c r="M201" s="14"/>
      <c r="N201" s="14"/>
      <c r="O201" s="15" t="str">
        <f aca="false">IF($A201="","",IF(COUNTIF($L201:$N201,"Yes")=3,"Done","Open"))</f>
        <v/>
      </c>
      <c r="P201" s="14"/>
    </row>
    <row r="202" customFormat="false" ht="15" hidden="false" customHeight="false" outlineLevel="0" collapsed="false">
      <c r="A202" s="14"/>
      <c r="B202" s="15" t="str">
        <f aca="false">IF($A202="","",IFERROR(INDEX(Roster!$B$2:$B$301,MATCH($A202,Roster!$A$2:$A$301,0)),"ID not on Roster"))</f>
        <v/>
      </c>
      <c r="C202" s="15" t="str">
        <f aca="false">IF($A202="","",IFERROR(INDEX(Roster!$F$2:$F$301,MATCH($A202,Roster!$A$2:$A$301,0)),""))</f>
        <v/>
      </c>
      <c r="D202" s="18" t="str">
        <f aca="false">IF($A202="","",IFERROR(INDEX(Roster!$J$2:$J$301,MATCH($A202,Roster!$A$2:$A$301,0)),""))</f>
        <v/>
      </c>
      <c r="E202" s="16"/>
      <c r="F202" s="14"/>
      <c r="G202" s="14"/>
      <c r="H202" s="15" t="str">
        <f aca="false">IF(OR($D202="",$E202=""),"",$E202-$D202)</f>
        <v/>
      </c>
      <c r="I202" s="15" t="str">
        <f aca="false">IF($H202="","",IF($H202&lt;=30,"1. First 30 days",IF($H202&lt;=90,"2. Days 31–90",IF($H202&lt;=180,"3. Days 91–180",IF($H202&lt;=365,"4. Days 181–365","5. Over a year")))))</f>
        <v/>
      </c>
      <c r="J202" s="15" t="str">
        <f aca="false">IF($A202="","",IFERROR(INDEX(Roster!$D$2:$D$301,MATCH($A202,Roster!$A$2:$A$301,0)),""))</f>
        <v/>
      </c>
      <c r="K202" s="15" t="str">
        <f aca="false">IF($A202="","",IFERROR(IF(INDEX(Roster!$M$2:$M$301,MATCH($A202,Roster!$A$2:$A$301,0))="","",INDEX(Roster!$M$2:$M$301,MATCH($A202,Roster!$A$2:$A$301,0))),""))</f>
        <v/>
      </c>
      <c r="L202" s="14"/>
      <c r="M202" s="14"/>
      <c r="N202" s="14"/>
      <c r="O202" s="15" t="str">
        <f aca="false">IF($A202="","",IF(COUNTIF($L202:$N202,"Yes")=3,"Done","Open"))</f>
        <v/>
      </c>
      <c r="P202" s="14"/>
    </row>
    <row r="203" customFormat="false" ht="15" hidden="false" customHeight="false" outlineLevel="0" collapsed="false">
      <c r="A203" s="14"/>
      <c r="B203" s="15" t="str">
        <f aca="false">IF($A203="","",IFERROR(INDEX(Roster!$B$2:$B$301,MATCH($A203,Roster!$A$2:$A$301,0)),"ID not on Roster"))</f>
        <v/>
      </c>
      <c r="C203" s="15" t="str">
        <f aca="false">IF($A203="","",IFERROR(INDEX(Roster!$F$2:$F$301,MATCH($A203,Roster!$A$2:$A$301,0)),""))</f>
        <v/>
      </c>
      <c r="D203" s="18" t="str">
        <f aca="false">IF($A203="","",IFERROR(INDEX(Roster!$J$2:$J$301,MATCH($A203,Roster!$A$2:$A$301,0)),""))</f>
        <v/>
      </c>
      <c r="E203" s="16"/>
      <c r="F203" s="14"/>
      <c r="G203" s="14"/>
      <c r="H203" s="15" t="str">
        <f aca="false">IF(OR($D203="",$E203=""),"",$E203-$D203)</f>
        <v/>
      </c>
      <c r="I203" s="15" t="str">
        <f aca="false">IF($H203="","",IF($H203&lt;=30,"1. First 30 days",IF($H203&lt;=90,"2. Days 31–90",IF($H203&lt;=180,"3. Days 91–180",IF($H203&lt;=365,"4. Days 181–365","5. Over a year")))))</f>
        <v/>
      </c>
      <c r="J203" s="15" t="str">
        <f aca="false">IF($A203="","",IFERROR(INDEX(Roster!$D$2:$D$301,MATCH($A203,Roster!$A$2:$A$301,0)),""))</f>
        <v/>
      </c>
      <c r="K203" s="15" t="str">
        <f aca="false">IF($A203="","",IFERROR(IF(INDEX(Roster!$M$2:$M$301,MATCH($A203,Roster!$A$2:$A$301,0))="","",INDEX(Roster!$M$2:$M$301,MATCH($A203,Roster!$A$2:$A$301,0))),""))</f>
        <v/>
      </c>
      <c r="L203" s="14"/>
      <c r="M203" s="14"/>
      <c r="N203" s="14"/>
      <c r="O203" s="15" t="str">
        <f aca="false">IF($A203="","",IF(COUNTIF($L203:$N203,"Yes")=3,"Done","Open"))</f>
        <v/>
      </c>
      <c r="P203" s="14"/>
    </row>
    <row r="204" customFormat="false" ht="15" hidden="false" customHeight="false" outlineLevel="0" collapsed="false">
      <c r="A204" s="14"/>
      <c r="B204" s="15" t="str">
        <f aca="false">IF($A204="","",IFERROR(INDEX(Roster!$B$2:$B$301,MATCH($A204,Roster!$A$2:$A$301,0)),"ID not on Roster"))</f>
        <v/>
      </c>
      <c r="C204" s="15" t="str">
        <f aca="false">IF($A204="","",IFERROR(INDEX(Roster!$F$2:$F$301,MATCH($A204,Roster!$A$2:$A$301,0)),""))</f>
        <v/>
      </c>
      <c r="D204" s="18" t="str">
        <f aca="false">IF($A204="","",IFERROR(INDEX(Roster!$J$2:$J$301,MATCH($A204,Roster!$A$2:$A$301,0)),""))</f>
        <v/>
      </c>
      <c r="E204" s="16"/>
      <c r="F204" s="14"/>
      <c r="G204" s="14"/>
      <c r="H204" s="15" t="str">
        <f aca="false">IF(OR($D204="",$E204=""),"",$E204-$D204)</f>
        <v/>
      </c>
      <c r="I204" s="15" t="str">
        <f aca="false">IF($H204="","",IF($H204&lt;=30,"1. First 30 days",IF($H204&lt;=90,"2. Days 31–90",IF($H204&lt;=180,"3. Days 91–180",IF($H204&lt;=365,"4. Days 181–365","5. Over a year")))))</f>
        <v/>
      </c>
      <c r="J204" s="15" t="str">
        <f aca="false">IF($A204="","",IFERROR(INDEX(Roster!$D$2:$D$301,MATCH($A204,Roster!$A$2:$A$301,0)),""))</f>
        <v/>
      </c>
      <c r="K204" s="15" t="str">
        <f aca="false">IF($A204="","",IFERROR(IF(INDEX(Roster!$M$2:$M$301,MATCH($A204,Roster!$A$2:$A$301,0))="","",INDEX(Roster!$M$2:$M$301,MATCH($A204,Roster!$A$2:$A$301,0))),""))</f>
        <v/>
      </c>
      <c r="L204" s="14"/>
      <c r="M204" s="14"/>
      <c r="N204" s="14"/>
      <c r="O204" s="15" t="str">
        <f aca="false">IF($A204="","",IF(COUNTIF($L204:$N204,"Yes")=3,"Done","Open"))</f>
        <v/>
      </c>
      <c r="P204" s="14"/>
    </row>
    <row r="205" customFormat="false" ht="15" hidden="false" customHeight="false" outlineLevel="0" collapsed="false">
      <c r="A205" s="14"/>
      <c r="B205" s="15" t="str">
        <f aca="false">IF($A205="","",IFERROR(INDEX(Roster!$B$2:$B$301,MATCH($A205,Roster!$A$2:$A$301,0)),"ID not on Roster"))</f>
        <v/>
      </c>
      <c r="C205" s="15" t="str">
        <f aca="false">IF($A205="","",IFERROR(INDEX(Roster!$F$2:$F$301,MATCH($A205,Roster!$A$2:$A$301,0)),""))</f>
        <v/>
      </c>
      <c r="D205" s="18" t="str">
        <f aca="false">IF($A205="","",IFERROR(INDEX(Roster!$J$2:$J$301,MATCH($A205,Roster!$A$2:$A$301,0)),""))</f>
        <v/>
      </c>
      <c r="E205" s="16"/>
      <c r="F205" s="14"/>
      <c r="G205" s="14"/>
      <c r="H205" s="15" t="str">
        <f aca="false">IF(OR($D205="",$E205=""),"",$E205-$D205)</f>
        <v/>
      </c>
      <c r="I205" s="15" t="str">
        <f aca="false">IF($H205="","",IF($H205&lt;=30,"1. First 30 days",IF($H205&lt;=90,"2. Days 31–90",IF($H205&lt;=180,"3. Days 91–180",IF($H205&lt;=365,"4. Days 181–365","5. Over a year")))))</f>
        <v/>
      </c>
      <c r="J205" s="15" t="str">
        <f aca="false">IF($A205="","",IFERROR(INDEX(Roster!$D$2:$D$301,MATCH($A205,Roster!$A$2:$A$301,0)),""))</f>
        <v/>
      </c>
      <c r="K205" s="15" t="str">
        <f aca="false">IF($A205="","",IFERROR(IF(INDEX(Roster!$M$2:$M$301,MATCH($A205,Roster!$A$2:$A$301,0))="","",INDEX(Roster!$M$2:$M$301,MATCH($A205,Roster!$A$2:$A$301,0))),""))</f>
        <v/>
      </c>
      <c r="L205" s="14"/>
      <c r="M205" s="14"/>
      <c r="N205" s="14"/>
      <c r="O205" s="15" t="str">
        <f aca="false">IF($A205="","",IF(COUNTIF($L205:$N205,"Yes")=3,"Done","Open"))</f>
        <v/>
      </c>
      <c r="P205" s="14"/>
    </row>
    <row r="206" customFormat="false" ht="15" hidden="false" customHeight="false" outlineLevel="0" collapsed="false">
      <c r="A206" s="14"/>
      <c r="B206" s="15" t="str">
        <f aca="false">IF($A206="","",IFERROR(INDEX(Roster!$B$2:$B$301,MATCH($A206,Roster!$A$2:$A$301,0)),"ID not on Roster"))</f>
        <v/>
      </c>
      <c r="C206" s="15" t="str">
        <f aca="false">IF($A206="","",IFERROR(INDEX(Roster!$F$2:$F$301,MATCH($A206,Roster!$A$2:$A$301,0)),""))</f>
        <v/>
      </c>
      <c r="D206" s="18" t="str">
        <f aca="false">IF($A206="","",IFERROR(INDEX(Roster!$J$2:$J$301,MATCH($A206,Roster!$A$2:$A$301,0)),""))</f>
        <v/>
      </c>
      <c r="E206" s="16"/>
      <c r="F206" s="14"/>
      <c r="G206" s="14"/>
      <c r="H206" s="15" t="str">
        <f aca="false">IF(OR($D206="",$E206=""),"",$E206-$D206)</f>
        <v/>
      </c>
      <c r="I206" s="15" t="str">
        <f aca="false">IF($H206="","",IF($H206&lt;=30,"1. First 30 days",IF($H206&lt;=90,"2. Days 31–90",IF($H206&lt;=180,"3. Days 91–180",IF($H206&lt;=365,"4. Days 181–365","5. Over a year")))))</f>
        <v/>
      </c>
      <c r="J206" s="15" t="str">
        <f aca="false">IF($A206="","",IFERROR(INDEX(Roster!$D$2:$D$301,MATCH($A206,Roster!$A$2:$A$301,0)),""))</f>
        <v/>
      </c>
      <c r="K206" s="15" t="str">
        <f aca="false">IF($A206="","",IFERROR(IF(INDEX(Roster!$M$2:$M$301,MATCH($A206,Roster!$A$2:$A$301,0))="","",INDEX(Roster!$M$2:$M$301,MATCH($A206,Roster!$A$2:$A$301,0))),""))</f>
        <v/>
      </c>
      <c r="L206" s="14"/>
      <c r="M206" s="14"/>
      <c r="N206" s="14"/>
      <c r="O206" s="15" t="str">
        <f aca="false">IF($A206="","",IF(COUNTIF($L206:$N206,"Yes")=3,"Done","Open"))</f>
        <v/>
      </c>
      <c r="P206" s="14"/>
    </row>
    <row r="207" customFormat="false" ht="15" hidden="false" customHeight="false" outlineLevel="0" collapsed="false">
      <c r="A207" s="14"/>
      <c r="B207" s="15" t="str">
        <f aca="false">IF($A207="","",IFERROR(INDEX(Roster!$B$2:$B$301,MATCH($A207,Roster!$A$2:$A$301,0)),"ID not on Roster"))</f>
        <v/>
      </c>
      <c r="C207" s="15" t="str">
        <f aca="false">IF($A207="","",IFERROR(INDEX(Roster!$F$2:$F$301,MATCH($A207,Roster!$A$2:$A$301,0)),""))</f>
        <v/>
      </c>
      <c r="D207" s="18" t="str">
        <f aca="false">IF($A207="","",IFERROR(INDEX(Roster!$J$2:$J$301,MATCH($A207,Roster!$A$2:$A$301,0)),""))</f>
        <v/>
      </c>
      <c r="E207" s="16"/>
      <c r="F207" s="14"/>
      <c r="G207" s="14"/>
      <c r="H207" s="15" t="str">
        <f aca="false">IF(OR($D207="",$E207=""),"",$E207-$D207)</f>
        <v/>
      </c>
      <c r="I207" s="15" t="str">
        <f aca="false">IF($H207="","",IF($H207&lt;=30,"1. First 30 days",IF($H207&lt;=90,"2. Days 31–90",IF($H207&lt;=180,"3. Days 91–180",IF($H207&lt;=365,"4. Days 181–365","5. Over a year")))))</f>
        <v/>
      </c>
      <c r="J207" s="15" t="str">
        <f aca="false">IF($A207="","",IFERROR(INDEX(Roster!$D$2:$D$301,MATCH($A207,Roster!$A$2:$A$301,0)),""))</f>
        <v/>
      </c>
      <c r="K207" s="15" t="str">
        <f aca="false">IF($A207="","",IFERROR(IF(INDEX(Roster!$M$2:$M$301,MATCH($A207,Roster!$A$2:$A$301,0))="","",INDEX(Roster!$M$2:$M$301,MATCH($A207,Roster!$A$2:$A$301,0))),""))</f>
        <v/>
      </c>
      <c r="L207" s="14"/>
      <c r="M207" s="14"/>
      <c r="N207" s="14"/>
      <c r="O207" s="15" t="str">
        <f aca="false">IF($A207="","",IF(COUNTIF($L207:$N207,"Yes")=3,"Done","Open"))</f>
        <v/>
      </c>
      <c r="P207" s="14"/>
    </row>
    <row r="208" customFormat="false" ht="15" hidden="false" customHeight="false" outlineLevel="0" collapsed="false">
      <c r="A208" s="14"/>
      <c r="B208" s="15" t="str">
        <f aca="false">IF($A208="","",IFERROR(INDEX(Roster!$B$2:$B$301,MATCH($A208,Roster!$A$2:$A$301,0)),"ID not on Roster"))</f>
        <v/>
      </c>
      <c r="C208" s="15" t="str">
        <f aca="false">IF($A208="","",IFERROR(INDEX(Roster!$F$2:$F$301,MATCH($A208,Roster!$A$2:$A$301,0)),""))</f>
        <v/>
      </c>
      <c r="D208" s="18" t="str">
        <f aca="false">IF($A208="","",IFERROR(INDEX(Roster!$J$2:$J$301,MATCH($A208,Roster!$A$2:$A$301,0)),""))</f>
        <v/>
      </c>
      <c r="E208" s="16"/>
      <c r="F208" s="14"/>
      <c r="G208" s="14"/>
      <c r="H208" s="15" t="str">
        <f aca="false">IF(OR($D208="",$E208=""),"",$E208-$D208)</f>
        <v/>
      </c>
      <c r="I208" s="15" t="str">
        <f aca="false">IF($H208="","",IF($H208&lt;=30,"1. First 30 days",IF($H208&lt;=90,"2. Days 31–90",IF($H208&lt;=180,"3. Days 91–180",IF($H208&lt;=365,"4. Days 181–365","5. Over a year")))))</f>
        <v/>
      </c>
      <c r="J208" s="15" t="str">
        <f aca="false">IF($A208="","",IFERROR(INDEX(Roster!$D$2:$D$301,MATCH($A208,Roster!$A$2:$A$301,0)),""))</f>
        <v/>
      </c>
      <c r="K208" s="15" t="str">
        <f aca="false">IF($A208="","",IFERROR(IF(INDEX(Roster!$M$2:$M$301,MATCH($A208,Roster!$A$2:$A$301,0))="","",INDEX(Roster!$M$2:$M$301,MATCH($A208,Roster!$A$2:$A$301,0))),""))</f>
        <v/>
      </c>
      <c r="L208" s="14"/>
      <c r="M208" s="14"/>
      <c r="N208" s="14"/>
      <c r="O208" s="15" t="str">
        <f aca="false">IF($A208="","",IF(COUNTIF($L208:$N208,"Yes")=3,"Done","Open"))</f>
        <v/>
      </c>
      <c r="P208" s="14"/>
    </row>
    <row r="209" customFormat="false" ht="15" hidden="false" customHeight="false" outlineLevel="0" collapsed="false">
      <c r="A209" s="14"/>
      <c r="B209" s="15" t="str">
        <f aca="false">IF($A209="","",IFERROR(INDEX(Roster!$B$2:$B$301,MATCH($A209,Roster!$A$2:$A$301,0)),"ID not on Roster"))</f>
        <v/>
      </c>
      <c r="C209" s="15" t="str">
        <f aca="false">IF($A209="","",IFERROR(INDEX(Roster!$F$2:$F$301,MATCH($A209,Roster!$A$2:$A$301,0)),""))</f>
        <v/>
      </c>
      <c r="D209" s="18" t="str">
        <f aca="false">IF($A209="","",IFERROR(INDEX(Roster!$J$2:$J$301,MATCH($A209,Roster!$A$2:$A$301,0)),""))</f>
        <v/>
      </c>
      <c r="E209" s="16"/>
      <c r="F209" s="14"/>
      <c r="G209" s="14"/>
      <c r="H209" s="15" t="str">
        <f aca="false">IF(OR($D209="",$E209=""),"",$E209-$D209)</f>
        <v/>
      </c>
      <c r="I209" s="15" t="str">
        <f aca="false">IF($H209="","",IF($H209&lt;=30,"1. First 30 days",IF($H209&lt;=90,"2. Days 31–90",IF($H209&lt;=180,"3. Days 91–180",IF($H209&lt;=365,"4. Days 181–365","5. Over a year")))))</f>
        <v/>
      </c>
      <c r="J209" s="15" t="str">
        <f aca="false">IF($A209="","",IFERROR(INDEX(Roster!$D$2:$D$301,MATCH($A209,Roster!$A$2:$A$301,0)),""))</f>
        <v/>
      </c>
      <c r="K209" s="15" t="str">
        <f aca="false">IF($A209="","",IFERROR(IF(INDEX(Roster!$M$2:$M$301,MATCH($A209,Roster!$A$2:$A$301,0))="","",INDEX(Roster!$M$2:$M$301,MATCH($A209,Roster!$A$2:$A$301,0))),""))</f>
        <v/>
      </c>
      <c r="L209" s="14"/>
      <c r="M209" s="14"/>
      <c r="N209" s="14"/>
      <c r="O209" s="15" t="str">
        <f aca="false">IF($A209="","",IF(COUNTIF($L209:$N209,"Yes")=3,"Done","Open"))</f>
        <v/>
      </c>
      <c r="P209" s="14"/>
    </row>
    <row r="210" customFormat="false" ht="15" hidden="false" customHeight="false" outlineLevel="0" collapsed="false">
      <c r="A210" s="14"/>
      <c r="B210" s="15" t="str">
        <f aca="false">IF($A210="","",IFERROR(INDEX(Roster!$B$2:$B$301,MATCH($A210,Roster!$A$2:$A$301,0)),"ID not on Roster"))</f>
        <v/>
      </c>
      <c r="C210" s="15" t="str">
        <f aca="false">IF($A210="","",IFERROR(INDEX(Roster!$F$2:$F$301,MATCH($A210,Roster!$A$2:$A$301,0)),""))</f>
        <v/>
      </c>
      <c r="D210" s="18" t="str">
        <f aca="false">IF($A210="","",IFERROR(INDEX(Roster!$J$2:$J$301,MATCH($A210,Roster!$A$2:$A$301,0)),""))</f>
        <v/>
      </c>
      <c r="E210" s="16"/>
      <c r="F210" s="14"/>
      <c r="G210" s="14"/>
      <c r="H210" s="15" t="str">
        <f aca="false">IF(OR($D210="",$E210=""),"",$E210-$D210)</f>
        <v/>
      </c>
      <c r="I210" s="15" t="str">
        <f aca="false">IF($H210="","",IF($H210&lt;=30,"1. First 30 days",IF($H210&lt;=90,"2. Days 31–90",IF($H210&lt;=180,"3. Days 91–180",IF($H210&lt;=365,"4. Days 181–365","5. Over a year")))))</f>
        <v/>
      </c>
      <c r="J210" s="15" t="str">
        <f aca="false">IF($A210="","",IFERROR(INDEX(Roster!$D$2:$D$301,MATCH($A210,Roster!$A$2:$A$301,0)),""))</f>
        <v/>
      </c>
      <c r="K210" s="15" t="str">
        <f aca="false">IF($A210="","",IFERROR(IF(INDEX(Roster!$M$2:$M$301,MATCH($A210,Roster!$A$2:$A$301,0))="","",INDEX(Roster!$M$2:$M$301,MATCH($A210,Roster!$A$2:$A$301,0))),""))</f>
        <v/>
      </c>
      <c r="L210" s="14"/>
      <c r="M210" s="14"/>
      <c r="N210" s="14"/>
      <c r="O210" s="15" t="str">
        <f aca="false">IF($A210="","",IF(COUNTIF($L210:$N210,"Yes")=3,"Done","Open"))</f>
        <v/>
      </c>
      <c r="P210" s="14"/>
    </row>
    <row r="211" customFormat="false" ht="15" hidden="false" customHeight="false" outlineLevel="0" collapsed="false">
      <c r="A211" s="14"/>
      <c r="B211" s="15" t="str">
        <f aca="false">IF($A211="","",IFERROR(INDEX(Roster!$B$2:$B$301,MATCH($A211,Roster!$A$2:$A$301,0)),"ID not on Roster"))</f>
        <v/>
      </c>
      <c r="C211" s="15" t="str">
        <f aca="false">IF($A211="","",IFERROR(INDEX(Roster!$F$2:$F$301,MATCH($A211,Roster!$A$2:$A$301,0)),""))</f>
        <v/>
      </c>
      <c r="D211" s="18" t="str">
        <f aca="false">IF($A211="","",IFERROR(INDEX(Roster!$J$2:$J$301,MATCH($A211,Roster!$A$2:$A$301,0)),""))</f>
        <v/>
      </c>
      <c r="E211" s="16"/>
      <c r="F211" s="14"/>
      <c r="G211" s="14"/>
      <c r="H211" s="15" t="str">
        <f aca="false">IF(OR($D211="",$E211=""),"",$E211-$D211)</f>
        <v/>
      </c>
      <c r="I211" s="15" t="str">
        <f aca="false">IF($H211="","",IF($H211&lt;=30,"1. First 30 days",IF($H211&lt;=90,"2. Days 31–90",IF($H211&lt;=180,"3. Days 91–180",IF($H211&lt;=365,"4. Days 181–365","5. Over a year")))))</f>
        <v/>
      </c>
      <c r="J211" s="15" t="str">
        <f aca="false">IF($A211="","",IFERROR(INDEX(Roster!$D$2:$D$301,MATCH($A211,Roster!$A$2:$A$301,0)),""))</f>
        <v/>
      </c>
      <c r="K211" s="15" t="str">
        <f aca="false">IF($A211="","",IFERROR(IF(INDEX(Roster!$M$2:$M$301,MATCH($A211,Roster!$A$2:$A$301,0))="","",INDEX(Roster!$M$2:$M$301,MATCH($A211,Roster!$A$2:$A$301,0))),""))</f>
        <v/>
      </c>
      <c r="L211" s="14"/>
      <c r="M211" s="14"/>
      <c r="N211" s="14"/>
      <c r="O211" s="15" t="str">
        <f aca="false">IF($A211="","",IF(COUNTIF($L211:$N211,"Yes")=3,"Done","Open"))</f>
        <v/>
      </c>
      <c r="P211" s="14"/>
    </row>
    <row r="212" customFormat="false" ht="15" hidden="false" customHeight="false" outlineLevel="0" collapsed="false">
      <c r="A212" s="14"/>
      <c r="B212" s="15" t="str">
        <f aca="false">IF($A212="","",IFERROR(INDEX(Roster!$B$2:$B$301,MATCH($A212,Roster!$A$2:$A$301,0)),"ID not on Roster"))</f>
        <v/>
      </c>
      <c r="C212" s="15" t="str">
        <f aca="false">IF($A212="","",IFERROR(INDEX(Roster!$F$2:$F$301,MATCH($A212,Roster!$A$2:$A$301,0)),""))</f>
        <v/>
      </c>
      <c r="D212" s="18" t="str">
        <f aca="false">IF($A212="","",IFERROR(INDEX(Roster!$J$2:$J$301,MATCH($A212,Roster!$A$2:$A$301,0)),""))</f>
        <v/>
      </c>
      <c r="E212" s="16"/>
      <c r="F212" s="14"/>
      <c r="G212" s="14"/>
      <c r="H212" s="15" t="str">
        <f aca="false">IF(OR($D212="",$E212=""),"",$E212-$D212)</f>
        <v/>
      </c>
      <c r="I212" s="15" t="str">
        <f aca="false">IF($H212="","",IF($H212&lt;=30,"1. First 30 days",IF($H212&lt;=90,"2. Days 31–90",IF($H212&lt;=180,"3. Days 91–180",IF($H212&lt;=365,"4. Days 181–365","5. Over a year")))))</f>
        <v/>
      </c>
      <c r="J212" s="15" t="str">
        <f aca="false">IF($A212="","",IFERROR(INDEX(Roster!$D$2:$D$301,MATCH($A212,Roster!$A$2:$A$301,0)),""))</f>
        <v/>
      </c>
      <c r="K212" s="15" t="str">
        <f aca="false">IF($A212="","",IFERROR(IF(INDEX(Roster!$M$2:$M$301,MATCH($A212,Roster!$A$2:$A$301,0))="","",INDEX(Roster!$M$2:$M$301,MATCH($A212,Roster!$A$2:$A$301,0))),""))</f>
        <v/>
      </c>
      <c r="L212" s="14"/>
      <c r="M212" s="14"/>
      <c r="N212" s="14"/>
      <c r="O212" s="15" t="str">
        <f aca="false">IF($A212="","",IF(COUNTIF($L212:$N212,"Yes")=3,"Done","Open"))</f>
        <v/>
      </c>
      <c r="P212" s="14"/>
    </row>
    <row r="213" customFormat="false" ht="15" hidden="false" customHeight="false" outlineLevel="0" collapsed="false">
      <c r="A213" s="14"/>
      <c r="B213" s="15" t="str">
        <f aca="false">IF($A213="","",IFERROR(INDEX(Roster!$B$2:$B$301,MATCH($A213,Roster!$A$2:$A$301,0)),"ID not on Roster"))</f>
        <v/>
      </c>
      <c r="C213" s="15" t="str">
        <f aca="false">IF($A213="","",IFERROR(INDEX(Roster!$F$2:$F$301,MATCH($A213,Roster!$A$2:$A$301,0)),""))</f>
        <v/>
      </c>
      <c r="D213" s="18" t="str">
        <f aca="false">IF($A213="","",IFERROR(INDEX(Roster!$J$2:$J$301,MATCH($A213,Roster!$A$2:$A$301,0)),""))</f>
        <v/>
      </c>
      <c r="E213" s="16"/>
      <c r="F213" s="14"/>
      <c r="G213" s="14"/>
      <c r="H213" s="15" t="str">
        <f aca="false">IF(OR($D213="",$E213=""),"",$E213-$D213)</f>
        <v/>
      </c>
      <c r="I213" s="15" t="str">
        <f aca="false">IF($H213="","",IF($H213&lt;=30,"1. First 30 days",IF($H213&lt;=90,"2. Days 31–90",IF($H213&lt;=180,"3. Days 91–180",IF($H213&lt;=365,"4. Days 181–365","5. Over a year")))))</f>
        <v/>
      </c>
      <c r="J213" s="15" t="str">
        <f aca="false">IF($A213="","",IFERROR(INDEX(Roster!$D$2:$D$301,MATCH($A213,Roster!$A$2:$A$301,0)),""))</f>
        <v/>
      </c>
      <c r="K213" s="15" t="str">
        <f aca="false">IF($A213="","",IFERROR(IF(INDEX(Roster!$M$2:$M$301,MATCH($A213,Roster!$A$2:$A$301,0))="","",INDEX(Roster!$M$2:$M$301,MATCH($A213,Roster!$A$2:$A$301,0))),""))</f>
        <v/>
      </c>
      <c r="L213" s="14"/>
      <c r="M213" s="14"/>
      <c r="N213" s="14"/>
      <c r="O213" s="15" t="str">
        <f aca="false">IF($A213="","",IF(COUNTIF($L213:$N213,"Yes")=3,"Done","Open"))</f>
        <v/>
      </c>
      <c r="P213" s="14"/>
    </row>
    <row r="214" customFormat="false" ht="15" hidden="false" customHeight="false" outlineLevel="0" collapsed="false">
      <c r="A214" s="14"/>
      <c r="B214" s="15" t="str">
        <f aca="false">IF($A214="","",IFERROR(INDEX(Roster!$B$2:$B$301,MATCH($A214,Roster!$A$2:$A$301,0)),"ID not on Roster"))</f>
        <v/>
      </c>
      <c r="C214" s="15" t="str">
        <f aca="false">IF($A214="","",IFERROR(INDEX(Roster!$F$2:$F$301,MATCH($A214,Roster!$A$2:$A$301,0)),""))</f>
        <v/>
      </c>
      <c r="D214" s="18" t="str">
        <f aca="false">IF($A214="","",IFERROR(INDEX(Roster!$J$2:$J$301,MATCH($A214,Roster!$A$2:$A$301,0)),""))</f>
        <v/>
      </c>
      <c r="E214" s="16"/>
      <c r="F214" s="14"/>
      <c r="G214" s="14"/>
      <c r="H214" s="15" t="str">
        <f aca="false">IF(OR($D214="",$E214=""),"",$E214-$D214)</f>
        <v/>
      </c>
      <c r="I214" s="15" t="str">
        <f aca="false">IF($H214="","",IF($H214&lt;=30,"1. First 30 days",IF($H214&lt;=90,"2. Days 31–90",IF($H214&lt;=180,"3. Days 91–180",IF($H214&lt;=365,"4. Days 181–365","5. Over a year")))))</f>
        <v/>
      </c>
      <c r="J214" s="15" t="str">
        <f aca="false">IF($A214="","",IFERROR(INDEX(Roster!$D$2:$D$301,MATCH($A214,Roster!$A$2:$A$301,0)),""))</f>
        <v/>
      </c>
      <c r="K214" s="15" t="str">
        <f aca="false">IF($A214="","",IFERROR(IF(INDEX(Roster!$M$2:$M$301,MATCH($A214,Roster!$A$2:$A$301,0))="","",INDEX(Roster!$M$2:$M$301,MATCH($A214,Roster!$A$2:$A$301,0))),""))</f>
        <v/>
      </c>
      <c r="L214" s="14"/>
      <c r="M214" s="14"/>
      <c r="N214" s="14"/>
      <c r="O214" s="15" t="str">
        <f aca="false">IF($A214="","",IF(COUNTIF($L214:$N214,"Yes")=3,"Done","Open"))</f>
        <v/>
      </c>
      <c r="P214" s="14"/>
    </row>
    <row r="215" customFormat="false" ht="15" hidden="false" customHeight="false" outlineLevel="0" collapsed="false">
      <c r="A215" s="14"/>
      <c r="B215" s="15" t="str">
        <f aca="false">IF($A215="","",IFERROR(INDEX(Roster!$B$2:$B$301,MATCH($A215,Roster!$A$2:$A$301,0)),"ID not on Roster"))</f>
        <v/>
      </c>
      <c r="C215" s="15" t="str">
        <f aca="false">IF($A215="","",IFERROR(INDEX(Roster!$F$2:$F$301,MATCH($A215,Roster!$A$2:$A$301,0)),""))</f>
        <v/>
      </c>
      <c r="D215" s="18" t="str">
        <f aca="false">IF($A215="","",IFERROR(INDEX(Roster!$J$2:$J$301,MATCH($A215,Roster!$A$2:$A$301,0)),""))</f>
        <v/>
      </c>
      <c r="E215" s="16"/>
      <c r="F215" s="14"/>
      <c r="G215" s="14"/>
      <c r="H215" s="15" t="str">
        <f aca="false">IF(OR($D215="",$E215=""),"",$E215-$D215)</f>
        <v/>
      </c>
      <c r="I215" s="15" t="str">
        <f aca="false">IF($H215="","",IF($H215&lt;=30,"1. First 30 days",IF($H215&lt;=90,"2. Days 31–90",IF($H215&lt;=180,"3. Days 91–180",IF($H215&lt;=365,"4. Days 181–365","5. Over a year")))))</f>
        <v/>
      </c>
      <c r="J215" s="15" t="str">
        <f aca="false">IF($A215="","",IFERROR(INDEX(Roster!$D$2:$D$301,MATCH($A215,Roster!$A$2:$A$301,0)),""))</f>
        <v/>
      </c>
      <c r="K215" s="15" t="str">
        <f aca="false">IF($A215="","",IFERROR(IF(INDEX(Roster!$M$2:$M$301,MATCH($A215,Roster!$A$2:$A$301,0))="","",INDEX(Roster!$M$2:$M$301,MATCH($A215,Roster!$A$2:$A$301,0))),""))</f>
        <v/>
      </c>
      <c r="L215" s="14"/>
      <c r="M215" s="14"/>
      <c r="N215" s="14"/>
      <c r="O215" s="15" t="str">
        <f aca="false">IF($A215="","",IF(COUNTIF($L215:$N215,"Yes")=3,"Done","Open"))</f>
        <v/>
      </c>
      <c r="P215" s="14"/>
    </row>
    <row r="216" customFormat="false" ht="15" hidden="false" customHeight="false" outlineLevel="0" collapsed="false">
      <c r="A216" s="14"/>
      <c r="B216" s="15" t="str">
        <f aca="false">IF($A216="","",IFERROR(INDEX(Roster!$B$2:$B$301,MATCH($A216,Roster!$A$2:$A$301,0)),"ID not on Roster"))</f>
        <v/>
      </c>
      <c r="C216" s="15" t="str">
        <f aca="false">IF($A216="","",IFERROR(INDEX(Roster!$F$2:$F$301,MATCH($A216,Roster!$A$2:$A$301,0)),""))</f>
        <v/>
      </c>
      <c r="D216" s="18" t="str">
        <f aca="false">IF($A216="","",IFERROR(INDEX(Roster!$J$2:$J$301,MATCH($A216,Roster!$A$2:$A$301,0)),""))</f>
        <v/>
      </c>
      <c r="E216" s="16"/>
      <c r="F216" s="14"/>
      <c r="G216" s="14"/>
      <c r="H216" s="15" t="str">
        <f aca="false">IF(OR($D216="",$E216=""),"",$E216-$D216)</f>
        <v/>
      </c>
      <c r="I216" s="15" t="str">
        <f aca="false">IF($H216="","",IF($H216&lt;=30,"1. First 30 days",IF($H216&lt;=90,"2. Days 31–90",IF($H216&lt;=180,"3. Days 91–180",IF($H216&lt;=365,"4. Days 181–365","5. Over a year")))))</f>
        <v/>
      </c>
      <c r="J216" s="15" t="str">
        <f aca="false">IF($A216="","",IFERROR(INDEX(Roster!$D$2:$D$301,MATCH($A216,Roster!$A$2:$A$301,0)),""))</f>
        <v/>
      </c>
      <c r="K216" s="15" t="str">
        <f aca="false">IF($A216="","",IFERROR(IF(INDEX(Roster!$M$2:$M$301,MATCH($A216,Roster!$A$2:$A$301,0))="","",INDEX(Roster!$M$2:$M$301,MATCH($A216,Roster!$A$2:$A$301,0))),""))</f>
        <v/>
      </c>
      <c r="L216" s="14"/>
      <c r="M216" s="14"/>
      <c r="N216" s="14"/>
      <c r="O216" s="15" t="str">
        <f aca="false">IF($A216="","",IF(COUNTIF($L216:$N216,"Yes")=3,"Done","Open"))</f>
        <v/>
      </c>
      <c r="P216" s="14"/>
    </row>
    <row r="217" customFormat="false" ht="15" hidden="false" customHeight="false" outlineLevel="0" collapsed="false">
      <c r="A217" s="14"/>
      <c r="B217" s="15" t="str">
        <f aca="false">IF($A217="","",IFERROR(INDEX(Roster!$B$2:$B$301,MATCH($A217,Roster!$A$2:$A$301,0)),"ID not on Roster"))</f>
        <v/>
      </c>
      <c r="C217" s="15" t="str">
        <f aca="false">IF($A217="","",IFERROR(INDEX(Roster!$F$2:$F$301,MATCH($A217,Roster!$A$2:$A$301,0)),""))</f>
        <v/>
      </c>
      <c r="D217" s="18" t="str">
        <f aca="false">IF($A217="","",IFERROR(INDEX(Roster!$J$2:$J$301,MATCH($A217,Roster!$A$2:$A$301,0)),""))</f>
        <v/>
      </c>
      <c r="E217" s="16"/>
      <c r="F217" s="14"/>
      <c r="G217" s="14"/>
      <c r="H217" s="15" t="str">
        <f aca="false">IF(OR($D217="",$E217=""),"",$E217-$D217)</f>
        <v/>
      </c>
      <c r="I217" s="15" t="str">
        <f aca="false">IF($H217="","",IF($H217&lt;=30,"1. First 30 days",IF($H217&lt;=90,"2. Days 31–90",IF($H217&lt;=180,"3. Days 91–180",IF($H217&lt;=365,"4. Days 181–365","5. Over a year")))))</f>
        <v/>
      </c>
      <c r="J217" s="15" t="str">
        <f aca="false">IF($A217="","",IFERROR(INDEX(Roster!$D$2:$D$301,MATCH($A217,Roster!$A$2:$A$301,0)),""))</f>
        <v/>
      </c>
      <c r="K217" s="15" t="str">
        <f aca="false">IF($A217="","",IFERROR(IF(INDEX(Roster!$M$2:$M$301,MATCH($A217,Roster!$A$2:$A$301,0))="","",INDEX(Roster!$M$2:$M$301,MATCH($A217,Roster!$A$2:$A$301,0))),""))</f>
        <v/>
      </c>
      <c r="L217" s="14"/>
      <c r="M217" s="14"/>
      <c r="N217" s="14"/>
      <c r="O217" s="15" t="str">
        <f aca="false">IF($A217="","",IF(COUNTIF($L217:$N217,"Yes")=3,"Done","Open"))</f>
        <v/>
      </c>
      <c r="P217" s="14"/>
    </row>
    <row r="218" customFormat="false" ht="15" hidden="false" customHeight="false" outlineLevel="0" collapsed="false">
      <c r="A218" s="14"/>
      <c r="B218" s="15" t="str">
        <f aca="false">IF($A218="","",IFERROR(INDEX(Roster!$B$2:$B$301,MATCH($A218,Roster!$A$2:$A$301,0)),"ID not on Roster"))</f>
        <v/>
      </c>
      <c r="C218" s="15" t="str">
        <f aca="false">IF($A218="","",IFERROR(INDEX(Roster!$F$2:$F$301,MATCH($A218,Roster!$A$2:$A$301,0)),""))</f>
        <v/>
      </c>
      <c r="D218" s="18" t="str">
        <f aca="false">IF($A218="","",IFERROR(INDEX(Roster!$J$2:$J$301,MATCH($A218,Roster!$A$2:$A$301,0)),""))</f>
        <v/>
      </c>
      <c r="E218" s="16"/>
      <c r="F218" s="14"/>
      <c r="G218" s="14"/>
      <c r="H218" s="15" t="str">
        <f aca="false">IF(OR($D218="",$E218=""),"",$E218-$D218)</f>
        <v/>
      </c>
      <c r="I218" s="15" t="str">
        <f aca="false">IF($H218="","",IF($H218&lt;=30,"1. First 30 days",IF($H218&lt;=90,"2. Days 31–90",IF($H218&lt;=180,"3. Days 91–180",IF($H218&lt;=365,"4. Days 181–365","5. Over a year")))))</f>
        <v/>
      </c>
      <c r="J218" s="15" t="str">
        <f aca="false">IF($A218="","",IFERROR(INDEX(Roster!$D$2:$D$301,MATCH($A218,Roster!$A$2:$A$301,0)),""))</f>
        <v/>
      </c>
      <c r="K218" s="15" t="str">
        <f aca="false">IF($A218="","",IFERROR(IF(INDEX(Roster!$M$2:$M$301,MATCH($A218,Roster!$A$2:$A$301,0))="","",INDEX(Roster!$M$2:$M$301,MATCH($A218,Roster!$A$2:$A$301,0))),""))</f>
        <v/>
      </c>
      <c r="L218" s="14"/>
      <c r="M218" s="14"/>
      <c r="N218" s="14"/>
      <c r="O218" s="15" t="str">
        <f aca="false">IF($A218="","",IF(COUNTIF($L218:$N218,"Yes")=3,"Done","Open"))</f>
        <v/>
      </c>
      <c r="P218" s="14"/>
    </row>
    <row r="219" customFormat="false" ht="15" hidden="false" customHeight="false" outlineLevel="0" collapsed="false">
      <c r="A219" s="14"/>
      <c r="B219" s="15" t="str">
        <f aca="false">IF($A219="","",IFERROR(INDEX(Roster!$B$2:$B$301,MATCH($A219,Roster!$A$2:$A$301,0)),"ID not on Roster"))</f>
        <v/>
      </c>
      <c r="C219" s="15" t="str">
        <f aca="false">IF($A219="","",IFERROR(INDEX(Roster!$F$2:$F$301,MATCH($A219,Roster!$A$2:$A$301,0)),""))</f>
        <v/>
      </c>
      <c r="D219" s="18" t="str">
        <f aca="false">IF($A219="","",IFERROR(INDEX(Roster!$J$2:$J$301,MATCH($A219,Roster!$A$2:$A$301,0)),""))</f>
        <v/>
      </c>
      <c r="E219" s="16"/>
      <c r="F219" s="14"/>
      <c r="G219" s="14"/>
      <c r="H219" s="15" t="str">
        <f aca="false">IF(OR($D219="",$E219=""),"",$E219-$D219)</f>
        <v/>
      </c>
      <c r="I219" s="15" t="str">
        <f aca="false">IF($H219="","",IF($H219&lt;=30,"1. First 30 days",IF($H219&lt;=90,"2. Days 31–90",IF($H219&lt;=180,"3. Days 91–180",IF($H219&lt;=365,"4. Days 181–365","5. Over a year")))))</f>
        <v/>
      </c>
      <c r="J219" s="15" t="str">
        <f aca="false">IF($A219="","",IFERROR(INDEX(Roster!$D$2:$D$301,MATCH($A219,Roster!$A$2:$A$301,0)),""))</f>
        <v/>
      </c>
      <c r="K219" s="15" t="str">
        <f aca="false">IF($A219="","",IFERROR(IF(INDEX(Roster!$M$2:$M$301,MATCH($A219,Roster!$A$2:$A$301,0))="","",INDEX(Roster!$M$2:$M$301,MATCH($A219,Roster!$A$2:$A$301,0))),""))</f>
        <v/>
      </c>
      <c r="L219" s="14"/>
      <c r="M219" s="14"/>
      <c r="N219" s="14"/>
      <c r="O219" s="15" t="str">
        <f aca="false">IF($A219="","",IF(COUNTIF($L219:$N219,"Yes")=3,"Done","Open"))</f>
        <v/>
      </c>
      <c r="P219" s="14"/>
    </row>
    <row r="220" customFormat="false" ht="15" hidden="false" customHeight="false" outlineLevel="0" collapsed="false">
      <c r="A220" s="14"/>
      <c r="B220" s="15" t="str">
        <f aca="false">IF($A220="","",IFERROR(INDEX(Roster!$B$2:$B$301,MATCH($A220,Roster!$A$2:$A$301,0)),"ID not on Roster"))</f>
        <v/>
      </c>
      <c r="C220" s="15" t="str">
        <f aca="false">IF($A220="","",IFERROR(INDEX(Roster!$F$2:$F$301,MATCH($A220,Roster!$A$2:$A$301,0)),""))</f>
        <v/>
      </c>
      <c r="D220" s="18" t="str">
        <f aca="false">IF($A220="","",IFERROR(INDEX(Roster!$J$2:$J$301,MATCH($A220,Roster!$A$2:$A$301,0)),""))</f>
        <v/>
      </c>
      <c r="E220" s="16"/>
      <c r="F220" s="14"/>
      <c r="G220" s="14"/>
      <c r="H220" s="15" t="str">
        <f aca="false">IF(OR($D220="",$E220=""),"",$E220-$D220)</f>
        <v/>
      </c>
      <c r="I220" s="15" t="str">
        <f aca="false">IF($H220="","",IF($H220&lt;=30,"1. First 30 days",IF($H220&lt;=90,"2. Days 31–90",IF($H220&lt;=180,"3. Days 91–180",IF($H220&lt;=365,"4. Days 181–365","5. Over a year")))))</f>
        <v/>
      </c>
      <c r="J220" s="15" t="str">
        <f aca="false">IF($A220="","",IFERROR(INDEX(Roster!$D$2:$D$301,MATCH($A220,Roster!$A$2:$A$301,0)),""))</f>
        <v/>
      </c>
      <c r="K220" s="15" t="str">
        <f aca="false">IF($A220="","",IFERROR(IF(INDEX(Roster!$M$2:$M$301,MATCH($A220,Roster!$A$2:$A$301,0))="","",INDEX(Roster!$M$2:$M$301,MATCH($A220,Roster!$A$2:$A$301,0))),""))</f>
        <v/>
      </c>
      <c r="L220" s="14"/>
      <c r="M220" s="14"/>
      <c r="N220" s="14"/>
      <c r="O220" s="15" t="str">
        <f aca="false">IF($A220="","",IF(COUNTIF($L220:$N220,"Yes")=3,"Done","Open"))</f>
        <v/>
      </c>
      <c r="P220" s="14"/>
    </row>
    <row r="221" customFormat="false" ht="15" hidden="false" customHeight="false" outlineLevel="0" collapsed="false">
      <c r="A221" s="14"/>
      <c r="B221" s="15" t="str">
        <f aca="false">IF($A221="","",IFERROR(INDEX(Roster!$B$2:$B$301,MATCH($A221,Roster!$A$2:$A$301,0)),"ID not on Roster"))</f>
        <v/>
      </c>
      <c r="C221" s="15" t="str">
        <f aca="false">IF($A221="","",IFERROR(INDEX(Roster!$F$2:$F$301,MATCH($A221,Roster!$A$2:$A$301,0)),""))</f>
        <v/>
      </c>
      <c r="D221" s="18" t="str">
        <f aca="false">IF($A221="","",IFERROR(INDEX(Roster!$J$2:$J$301,MATCH($A221,Roster!$A$2:$A$301,0)),""))</f>
        <v/>
      </c>
      <c r="E221" s="16"/>
      <c r="F221" s="14"/>
      <c r="G221" s="14"/>
      <c r="H221" s="15" t="str">
        <f aca="false">IF(OR($D221="",$E221=""),"",$E221-$D221)</f>
        <v/>
      </c>
      <c r="I221" s="15" t="str">
        <f aca="false">IF($H221="","",IF($H221&lt;=30,"1. First 30 days",IF($H221&lt;=90,"2. Days 31–90",IF($H221&lt;=180,"3. Days 91–180",IF($H221&lt;=365,"4. Days 181–365","5. Over a year")))))</f>
        <v/>
      </c>
      <c r="J221" s="15" t="str">
        <f aca="false">IF($A221="","",IFERROR(INDEX(Roster!$D$2:$D$301,MATCH($A221,Roster!$A$2:$A$301,0)),""))</f>
        <v/>
      </c>
      <c r="K221" s="15" t="str">
        <f aca="false">IF($A221="","",IFERROR(IF(INDEX(Roster!$M$2:$M$301,MATCH($A221,Roster!$A$2:$A$301,0))="","",INDEX(Roster!$M$2:$M$301,MATCH($A221,Roster!$A$2:$A$301,0))),""))</f>
        <v/>
      </c>
      <c r="L221" s="14"/>
      <c r="M221" s="14"/>
      <c r="N221" s="14"/>
      <c r="O221" s="15" t="str">
        <f aca="false">IF($A221="","",IF(COUNTIF($L221:$N221,"Yes")=3,"Done","Open"))</f>
        <v/>
      </c>
      <c r="P221" s="14"/>
    </row>
    <row r="222" customFormat="false" ht="15" hidden="false" customHeight="false" outlineLevel="0" collapsed="false">
      <c r="A222" s="14"/>
      <c r="B222" s="15" t="str">
        <f aca="false">IF($A222="","",IFERROR(INDEX(Roster!$B$2:$B$301,MATCH($A222,Roster!$A$2:$A$301,0)),"ID not on Roster"))</f>
        <v/>
      </c>
      <c r="C222" s="15" t="str">
        <f aca="false">IF($A222="","",IFERROR(INDEX(Roster!$F$2:$F$301,MATCH($A222,Roster!$A$2:$A$301,0)),""))</f>
        <v/>
      </c>
      <c r="D222" s="18" t="str">
        <f aca="false">IF($A222="","",IFERROR(INDEX(Roster!$J$2:$J$301,MATCH($A222,Roster!$A$2:$A$301,0)),""))</f>
        <v/>
      </c>
      <c r="E222" s="16"/>
      <c r="F222" s="14"/>
      <c r="G222" s="14"/>
      <c r="H222" s="15" t="str">
        <f aca="false">IF(OR($D222="",$E222=""),"",$E222-$D222)</f>
        <v/>
      </c>
      <c r="I222" s="15" t="str">
        <f aca="false">IF($H222="","",IF($H222&lt;=30,"1. First 30 days",IF($H222&lt;=90,"2. Days 31–90",IF($H222&lt;=180,"3. Days 91–180",IF($H222&lt;=365,"4. Days 181–365","5. Over a year")))))</f>
        <v/>
      </c>
      <c r="J222" s="15" t="str">
        <f aca="false">IF($A222="","",IFERROR(INDEX(Roster!$D$2:$D$301,MATCH($A222,Roster!$A$2:$A$301,0)),""))</f>
        <v/>
      </c>
      <c r="K222" s="15" t="str">
        <f aca="false">IF($A222="","",IFERROR(IF(INDEX(Roster!$M$2:$M$301,MATCH($A222,Roster!$A$2:$A$301,0))="","",INDEX(Roster!$M$2:$M$301,MATCH($A222,Roster!$A$2:$A$301,0))),""))</f>
        <v/>
      </c>
      <c r="L222" s="14"/>
      <c r="M222" s="14"/>
      <c r="N222" s="14"/>
      <c r="O222" s="15" t="str">
        <f aca="false">IF($A222="","",IF(COUNTIF($L222:$N222,"Yes")=3,"Done","Open"))</f>
        <v/>
      </c>
      <c r="P222" s="14"/>
    </row>
    <row r="223" customFormat="false" ht="15" hidden="false" customHeight="false" outlineLevel="0" collapsed="false">
      <c r="A223" s="14"/>
      <c r="B223" s="15" t="str">
        <f aca="false">IF($A223="","",IFERROR(INDEX(Roster!$B$2:$B$301,MATCH($A223,Roster!$A$2:$A$301,0)),"ID not on Roster"))</f>
        <v/>
      </c>
      <c r="C223" s="15" t="str">
        <f aca="false">IF($A223="","",IFERROR(INDEX(Roster!$F$2:$F$301,MATCH($A223,Roster!$A$2:$A$301,0)),""))</f>
        <v/>
      </c>
      <c r="D223" s="18" t="str">
        <f aca="false">IF($A223="","",IFERROR(INDEX(Roster!$J$2:$J$301,MATCH($A223,Roster!$A$2:$A$301,0)),""))</f>
        <v/>
      </c>
      <c r="E223" s="16"/>
      <c r="F223" s="14"/>
      <c r="G223" s="14"/>
      <c r="H223" s="15" t="str">
        <f aca="false">IF(OR($D223="",$E223=""),"",$E223-$D223)</f>
        <v/>
      </c>
      <c r="I223" s="15" t="str">
        <f aca="false">IF($H223="","",IF($H223&lt;=30,"1. First 30 days",IF($H223&lt;=90,"2. Days 31–90",IF($H223&lt;=180,"3. Days 91–180",IF($H223&lt;=365,"4. Days 181–365","5. Over a year")))))</f>
        <v/>
      </c>
      <c r="J223" s="15" t="str">
        <f aca="false">IF($A223="","",IFERROR(INDEX(Roster!$D$2:$D$301,MATCH($A223,Roster!$A$2:$A$301,0)),""))</f>
        <v/>
      </c>
      <c r="K223" s="15" t="str">
        <f aca="false">IF($A223="","",IFERROR(IF(INDEX(Roster!$M$2:$M$301,MATCH($A223,Roster!$A$2:$A$301,0))="","",INDEX(Roster!$M$2:$M$301,MATCH($A223,Roster!$A$2:$A$301,0))),""))</f>
        <v/>
      </c>
      <c r="L223" s="14"/>
      <c r="M223" s="14"/>
      <c r="N223" s="14"/>
      <c r="O223" s="15" t="str">
        <f aca="false">IF($A223="","",IF(COUNTIF($L223:$N223,"Yes")=3,"Done","Open"))</f>
        <v/>
      </c>
      <c r="P223" s="14"/>
    </row>
    <row r="224" customFormat="false" ht="15" hidden="false" customHeight="false" outlineLevel="0" collapsed="false">
      <c r="A224" s="14"/>
      <c r="B224" s="15" t="str">
        <f aca="false">IF($A224="","",IFERROR(INDEX(Roster!$B$2:$B$301,MATCH($A224,Roster!$A$2:$A$301,0)),"ID not on Roster"))</f>
        <v/>
      </c>
      <c r="C224" s="15" t="str">
        <f aca="false">IF($A224="","",IFERROR(INDEX(Roster!$F$2:$F$301,MATCH($A224,Roster!$A$2:$A$301,0)),""))</f>
        <v/>
      </c>
      <c r="D224" s="18" t="str">
        <f aca="false">IF($A224="","",IFERROR(INDEX(Roster!$J$2:$J$301,MATCH($A224,Roster!$A$2:$A$301,0)),""))</f>
        <v/>
      </c>
      <c r="E224" s="16"/>
      <c r="F224" s="14"/>
      <c r="G224" s="14"/>
      <c r="H224" s="15" t="str">
        <f aca="false">IF(OR($D224="",$E224=""),"",$E224-$D224)</f>
        <v/>
      </c>
      <c r="I224" s="15" t="str">
        <f aca="false">IF($H224="","",IF($H224&lt;=30,"1. First 30 days",IF($H224&lt;=90,"2. Days 31–90",IF($H224&lt;=180,"3. Days 91–180",IF($H224&lt;=365,"4. Days 181–365","5. Over a year")))))</f>
        <v/>
      </c>
      <c r="J224" s="15" t="str">
        <f aca="false">IF($A224="","",IFERROR(INDEX(Roster!$D$2:$D$301,MATCH($A224,Roster!$A$2:$A$301,0)),""))</f>
        <v/>
      </c>
      <c r="K224" s="15" t="str">
        <f aca="false">IF($A224="","",IFERROR(IF(INDEX(Roster!$M$2:$M$301,MATCH($A224,Roster!$A$2:$A$301,0))="","",INDEX(Roster!$M$2:$M$301,MATCH($A224,Roster!$A$2:$A$301,0))),""))</f>
        <v/>
      </c>
      <c r="L224" s="14"/>
      <c r="M224" s="14"/>
      <c r="N224" s="14"/>
      <c r="O224" s="15" t="str">
        <f aca="false">IF($A224="","",IF(COUNTIF($L224:$N224,"Yes")=3,"Done","Open"))</f>
        <v/>
      </c>
      <c r="P224" s="14"/>
    </row>
    <row r="225" customFormat="false" ht="15" hidden="false" customHeight="false" outlineLevel="0" collapsed="false">
      <c r="A225" s="14"/>
      <c r="B225" s="15" t="str">
        <f aca="false">IF($A225="","",IFERROR(INDEX(Roster!$B$2:$B$301,MATCH($A225,Roster!$A$2:$A$301,0)),"ID not on Roster"))</f>
        <v/>
      </c>
      <c r="C225" s="15" t="str">
        <f aca="false">IF($A225="","",IFERROR(INDEX(Roster!$F$2:$F$301,MATCH($A225,Roster!$A$2:$A$301,0)),""))</f>
        <v/>
      </c>
      <c r="D225" s="18" t="str">
        <f aca="false">IF($A225="","",IFERROR(INDEX(Roster!$J$2:$J$301,MATCH($A225,Roster!$A$2:$A$301,0)),""))</f>
        <v/>
      </c>
      <c r="E225" s="16"/>
      <c r="F225" s="14"/>
      <c r="G225" s="14"/>
      <c r="H225" s="15" t="str">
        <f aca="false">IF(OR($D225="",$E225=""),"",$E225-$D225)</f>
        <v/>
      </c>
      <c r="I225" s="15" t="str">
        <f aca="false">IF($H225="","",IF($H225&lt;=30,"1. First 30 days",IF($H225&lt;=90,"2. Days 31–90",IF($H225&lt;=180,"3. Days 91–180",IF($H225&lt;=365,"4. Days 181–365","5. Over a year")))))</f>
        <v/>
      </c>
      <c r="J225" s="15" t="str">
        <f aca="false">IF($A225="","",IFERROR(INDEX(Roster!$D$2:$D$301,MATCH($A225,Roster!$A$2:$A$301,0)),""))</f>
        <v/>
      </c>
      <c r="K225" s="15" t="str">
        <f aca="false">IF($A225="","",IFERROR(IF(INDEX(Roster!$M$2:$M$301,MATCH($A225,Roster!$A$2:$A$301,0))="","",INDEX(Roster!$M$2:$M$301,MATCH($A225,Roster!$A$2:$A$301,0))),""))</f>
        <v/>
      </c>
      <c r="L225" s="14"/>
      <c r="M225" s="14"/>
      <c r="N225" s="14"/>
      <c r="O225" s="15" t="str">
        <f aca="false">IF($A225="","",IF(COUNTIF($L225:$N225,"Yes")=3,"Done","Open"))</f>
        <v/>
      </c>
      <c r="P225" s="14"/>
    </row>
    <row r="226" customFormat="false" ht="15" hidden="false" customHeight="false" outlineLevel="0" collapsed="false">
      <c r="A226" s="14"/>
      <c r="B226" s="15" t="str">
        <f aca="false">IF($A226="","",IFERROR(INDEX(Roster!$B$2:$B$301,MATCH($A226,Roster!$A$2:$A$301,0)),"ID not on Roster"))</f>
        <v/>
      </c>
      <c r="C226" s="15" t="str">
        <f aca="false">IF($A226="","",IFERROR(INDEX(Roster!$F$2:$F$301,MATCH($A226,Roster!$A$2:$A$301,0)),""))</f>
        <v/>
      </c>
      <c r="D226" s="18" t="str">
        <f aca="false">IF($A226="","",IFERROR(INDEX(Roster!$J$2:$J$301,MATCH($A226,Roster!$A$2:$A$301,0)),""))</f>
        <v/>
      </c>
      <c r="E226" s="16"/>
      <c r="F226" s="14"/>
      <c r="G226" s="14"/>
      <c r="H226" s="15" t="str">
        <f aca="false">IF(OR($D226="",$E226=""),"",$E226-$D226)</f>
        <v/>
      </c>
      <c r="I226" s="15" t="str">
        <f aca="false">IF($H226="","",IF($H226&lt;=30,"1. First 30 days",IF($H226&lt;=90,"2. Days 31–90",IF($H226&lt;=180,"3. Days 91–180",IF($H226&lt;=365,"4. Days 181–365","5. Over a year")))))</f>
        <v/>
      </c>
      <c r="J226" s="15" t="str">
        <f aca="false">IF($A226="","",IFERROR(INDEX(Roster!$D$2:$D$301,MATCH($A226,Roster!$A$2:$A$301,0)),""))</f>
        <v/>
      </c>
      <c r="K226" s="15" t="str">
        <f aca="false">IF($A226="","",IFERROR(IF(INDEX(Roster!$M$2:$M$301,MATCH($A226,Roster!$A$2:$A$301,0))="","",INDEX(Roster!$M$2:$M$301,MATCH($A226,Roster!$A$2:$A$301,0))),""))</f>
        <v/>
      </c>
      <c r="L226" s="14"/>
      <c r="M226" s="14"/>
      <c r="N226" s="14"/>
      <c r="O226" s="15" t="str">
        <f aca="false">IF($A226="","",IF(COUNTIF($L226:$N226,"Yes")=3,"Done","Open"))</f>
        <v/>
      </c>
      <c r="P226" s="14"/>
    </row>
    <row r="227" customFormat="false" ht="15" hidden="false" customHeight="false" outlineLevel="0" collapsed="false">
      <c r="A227" s="14"/>
      <c r="B227" s="15" t="str">
        <f aca="false">IF($A227="","",IFERROR(INDEX(Roster!$B$2:$B$301,MATCH($A227,Roster!$A$2:$A$301,0)),"ID not on Roster"))</f>
        <v/>
      </c>
      <c r="C227" s="15" t="str">
        <f aca="false">IF($A227="","",IFERROR(INDEX(Roster!$F$2:$F$301,MATCH($A227,Roster!$A$2:$A$301,0)),""))</f>
        <v/>
      </c>
      <c r="D227" s="18" t="str">
        <f aca="false">IF($A227="","",IFERROR(INDEX(Roster!$J$2:$J$301,MATCH($A227,Roster!$A$2:$A$301,0)),""))</f>
        <v/>
      </c>
      <c r="E227" s="16"/>
      <c r="F227" s="14"/>
      <c r="G227" s="14"/>
      <c r="H227" s="15" t="str">
        <f aca="false">IF(OR($D227="",$E227=""),"",$E227-$D227)</f>
        <v/>
      </c>
      <c r="I227" s="15" t="str">
        <f aca="false">IF($H227="","",IF($H227&lt;=30,"1. First 30 days",IF($H227&lt;=90,"2. Days 31–90",IF($H227&lt;=180,"3. Days 91–180",IF($H227&lt;=365,"4. Days 181–365","5. Over a year")))))</f>
        <v/>
      </c>
      <c r="J227" s="15" t="str">
        <f aca="false">IF($A227="","",IFERROR(INDEX(Roster!$D$2:$D$301,MATCH($A227,Roster!$A$2:$A$301,0)),""))</f>
        <v/>
      </c>
      <c r="K227" s="15" t="str">
        <f aca="false">IF($A227="","",IFERROR(IF(INDEX(Roster!$M$2:$M$301,MATCH($A227,Roster!$A$2:$A$301,0))="","",INDEX(Roster!$M$2:$M$301,MATCH($A227,Roster!$A$2:$A$301,0))),""))</f>
        <v/>
      </c>
      <c r="L227" s="14"/>
      <c r="M227" s="14"/>
      <c r="N227" s="14"/>
      <c r="O227" s="15" t="str">
        <f aca="false">IF($A227="","",IF(COUNTIF($L227:$N227,"Yes")=3,"Done","Open"))</f>
        <v/>
      </c>
      <c r="P227" s="14"/>
    </row>
    <row r="228" customFormat="false" ht="15" hidden="false" customHeight="false" outlineLevel="0" collapsed="false">
      <c r="A228" s="14"/>
      <c r="B228" s="15" t="str">
        <f aca="false">IF($A228="","",IFERROR(INDEX(Roster!$B$2:$B$301,MATCH($A228,Roster!$A$2:$A$301,0)),"ID not on Roster"))</f>
        <v/>
      </c>
      <c r="C228" s="15" t="str">
        <f aca="false">IF($A228="","",IFERROR(INDEX(Roster!$F$2:$F$301,MATCH($A228,Roster!$A$2:$A$301,0)),""))</f>
        <v/>
      </c>
      <c r="D228" s="18" t="str">
        <f aca="false">IF($A228="","",IFERROR(INDEX(Roster!$J$2:$J$301,MATCH($A228,Roster!$A$2:$A$301,0)),""))</f>
        <v/>
      </c>
      <c r="E228" s="16"/>
      <c r="F228" s="14"/>
      <c r="G228" s="14"/>
      <c r="H228" s="15" t="str">
        <f aca="false">IF(OR($D228="",$E228=""),"",$E228-$D228)</f>
        <v/>
      </c>
      <c r="I228" s="15" t="str">
        <f aca="false">IF($H228="","",IF($H228&lt;=30,"1. First 30 days",IF($H228&lt;=90,"2. Days 31–90",IF($H228&lt;=180,"3. Days 91–180",IF($H228&lt;=365,"4. Days 181–365","5. Over a year")))))</f>
        <v/>
      </c>
      <c r="J228" s="15" t="str">
        <f aca="false">IF($A228="","",IFERROR(INDEX(Roster!$D$2:$D$301,MATCH($A228,Roster!$A$2:$A$301,0)),""))</f>
        <v/>
      </c>
      <c r="K228" s="15" t="str">
        <f aca="false">IF($A228="","",IFERROR(IF(INDEX(Roster!$M$2:$M$301,MATCH($A228,Roster!$A$2:$A$301,0))="","",INDEX(Roster!$M$2:$M$301,MATCH($A228,Roster!$A$2:$A$301,0))),""))</f>
        <v/>
      </c>
      <c r="L228" s="14"/>
      <c r="M228" s="14"/>
      <c r="N228" s="14"/>
      <c r="O228" s="15" t="str">
        <f aca="false">IF($A228="","",IF(COUNTIF($L228:$N228,"Yes")=3,"Done","Open"))</f>
        <v/>
      </c>
      <c r="P228" s="14"/>
    </row>
    <row r="229" customFormat="false" ht="15" hidden="false" customHeight="false" outlineLevel="0" collapsed="false">
      <c r="A229" s="14"/>
      <c r="B229" s="15" t="str">
        <f aca="false">IF($A229="","",IFERROR(INDEX(Roster!$B$2:$B$301,MATCH($A229,Roster!$A$2:$A$301,0)),"ID not on Roster"))</f>
        <v/>
      </c>
      <c r="C229" s="15" t="str">
        <f aca="false">IF($A229="","",IFERROR(INDEX(Roster!$F$2:$F$301,MATCH($A229,Roster!$A$2:$A$301,0)),""))</f>
        <v/>
      </c>
      <c r="D229" s="18" t="str">
        <f aca="false">IF($A229="","",IFERROR(INDEX(Roster!$J$2:$J$301,MATCH($A229,Roster!$A$2:$A$301,0)),""))</f>
        <v/>
      </c>
      <c r="E229" s="16"/>
      <c r="F229" s="14"/>
      <c r="G229" s="14"/>
      <c r="H229" s="15" t="str">
        <f aca="false">IF(OR($D229="",$E229=""),"",$E229-$D229)</f>
        <v/>
      </c>
      <c r="I229" s="15" t="str">
        <f aca="false">IF($H229="","",IF($H229&lt;=30,"1. First 30 days",IF($H229&lt;=90,"2. Days 31–90",IF($H229&lt;=180,"3. Days 91–180",IF($H229&lt;=365,"4. Days 181–365","5. Over a year")))))</f>
        <v/>
      </c>
      <c r="J229" s="15" t="str">
        <f aca="false">IF($A229="","",IFERROR(INDEX(Roster!$D$2:$D$301,MATCH($A229,Roster!$A$2:$A$301,0)),""))</f>
        <v/>
      </c>
      <c r="K229" s="15" t="str">
        <f aca="false">IF($A229="","",IFERROR(IF(INDEX(Roster!$M$2:$M$301,MATCH($A229,Roster!$A$2:$A$301,0))="","",INDEX(Roster!$M$2:$M$301,MATCH($A229,Roster!$A$2:$A$301,0))),""))</f>
        <v/>
      </c>
      <c r="L229" s="14"/>
      <c r="M229" s="14"/>
      <c r="N229" s="14"/>
      <c r="O229" s="15" t="str">
        <f aca="false">IF($A229="","",IF(COUNTIF($L229:$N229,"Yes")=3,"Done","Open"))</f>
        <v/>
      </c>
      <c r="P229" s="14"/>
    </row>
    <row r="230" customFormat="false" ht="15" hidden="false" customHeight="false" outlineLevel="0" collapsed="false">
      <c r="A230" s="14"/>
      <c r="B230" s="15" t="str">
        <f aca="false">IF($A230="","",IFERROR(INDEX(Roster!$B$2:$B$301,MATCH($A230,Roster!$A$2:$A$301,0)),"ID not on Roster"))</f>
        <v/>
      </c>
      <c r="C230" s="15" t="str">
        <f aca="false">IF($A230="","",IFERROR(INDEX(Roster!$F$2:$F$301,MATCH($A230,Roster!$A$2:$A$301,0)),""))</f>
        <v/>
      </c>
      <c r="D230" s="18" t="str">
        <f aca="false">IF($A230="","",IFERROR(INDEX(Roster!$J$2:$J$301,MATCH($A230,Roster!$A$2:$A$301,0)),""))</f>
        <v/>
      </c>
      <c r="E230" s="16"/>
      <c r="F230" s="14"/>
      <c r="G230" s="14"/>
      <c r="H230" s="15" t="str">
        <f aca="false">IF(OR($D230="",$E230=""),"",$E230-$D230)</f>
        <v/>
      </c>
      <c r="I230" s="15" t="str">
        <f aca="false">IF($H230="","",IF($H230&lt;=30,"1. First 30 days",IF($H230&lt;=90,"2. Days 31–90",IF($H230&lt;=180,"3. Days 91–180",IF($H230&lt;=365,"4. Days 181–365","5. Over a year")))))</f>
        <v/>
      </c>
      <c r="J230" s="15" t="str">
        <f aca="false">IF($A230="","",IFERROR(INDEX(Roster!$D$2:$D$301,MATCH($A230,Roster!$A$2:$A$301,0)),""))</f>
        <v/>
      </c>
      <c r="K230" s="15" t="str">
        <f aca="false">IF($A230="","",IFERROR(IF(INDEX(Roster!$M$2:$M$301,MATCH($A230,Roster!$A$2:$A$301,0))="","",INDEX(Roster!$M$2:$M$301,MATCH($A230,Roster!$A$2:$A$301,0))),""))</f>
        <v/>
      </c>
      <c r="L230" s="14"/>
      <c r="M230" s="14"/>
      <c r="N230" s="14"/>
      <c r="O230" s="15" t="str">
        <f aca="false">IF($A230="","",IF(COUNTIF($L230:$N230,"Yes")=3,"Done","Open"))</f>
        <v/>
      </c>
      <c r="P230" s="14"/>
    </row>
    <row r="231" customFormat="false" ht="15" hidden="false" customHeight="false" outlineLevel="0" collapsed="false">
      <c r="A231" s="14"/>
      <c r="B231" s="15" t="str">
        <f aca="false">IF($A231="","",IFERROR(INDEX(Roster!$B$2:$B$301,MATCH($A231,Roster!$A$2:$A$301,0)),"ID not on Roster"))</f>
        <v/>
      </c>
      <c r="C231" s="15" t="str">
        <f aca="false">IF($A231="","",IFERROR(INDEX(Roster!$F$2:$F$301,MATCH($A231,Roster!$A$2:$A$301,0)),""))</f>
        <v/>
      </c>
      <c r="D231" s="18" t="str">
        <f aca="false">IF($A231="","",IFERROR(INDEX(Roster!$J$2:$J$301,MATCH($A231,Roster!$A$2:$A$301,0)),""))</f>
        <v/>
      </c>
      <c r="E231" s="16"/>
      <c r="F231" s="14"/>
      <c r="G231" s="14"/>
      <c r="H231" s="15" t="str">
        <f aca="false">IF(OR($D231="",$E231=""),"",$E231-$D231)</f>
        <v/>
      </c>
      <c r="I231" s="15" t="str">
        <f aca="false">IF($H231="","",IF($H231&lt;=30,"1. First 30 days",IF($H231&lt;=90,"2. Days 31–90",IF($H231&lt;=180,"3. Days 91–180",IF($H231&lt;=365,"4. Days 181–365","5. Over a year")))))</f>
        <v/>
      </c>
      <c r="J231" s="15" t="str">
        <f aca="false">IF($A231="","",IFERROR(INDEX(Roster!$D$2:$D$301,MATCH($A231,Roster!$A$2:$A$301,0)),""))</f>
        <v/>
      </c>
      <c r="K231" s="15" t="str">
        <f aca="false">IF($A231="","",IFERROR(IF(INDEX(Roster!$M$2:$M$301,MATCH($A231,Roster!$A$2:$A$301,0))="","",INDEX(Roster!$M$2:$M$301,MATCH($A231,Roster!$A$2:$A$301,0))),""))</f>
        <v/>
      </c>
      <c r="L231" s="14"/>
      <c r="M231" s="14"/>
      <c r="N231" s="14"/>
      <c r="O231" s="15" t="str">
        <f aca="false">IF($A231="","",IF(COUNTIF($L231:$N231,"Yes")=3,"Done","Open"))</f>
        <v/>
      </c>
      <c r="P231" s="14"/>
    </row>
    <row r="232" customFormat="false" ht="15" hidden="false" customHeight="false" outlineLevel="0" collapsed="false">
      <c r="A232" s="14"/>
      <c r="B232" s="15" t="str">
        <f aca="false">IF($A232="","",IFERROR(INDEX(Roster!$B$2:$B$301,MATCH($A232,Roster!$A$2:$A$301,0)),"ID not on Roster"))</f>
        <v/>
      </c>
      <c r="C232" s="15" t="str">
        <f aca="false">IF($A232="","",IFERROR(INDEX(Roster!$F$2:$F$301,MATCH($A232,Roster!$A$2:$A$301,0)),""))</f>
        <v/>
      </c>
      <c r="D232" s="18" t="str">
        <f aca="false">IF($A232="","",IFERROR(INDEX(Roster!$J$2:$J$301,MATCH($A232,Roster!$A$2:$A$301,0)),""))</f>
        <v/>
      </c>
      <c r="E232" s="16"/>
      <c r="F232" s="14"/>
      <c r="G232" s="14"/>
      <c r="H232" s="15" t="str">
        <f aca="false">IF(OR($D232="",$E232=""),"",$E232-$D232)</f>
        <v/>
      </c>
      <c r="I232" s="15" t="str">
        <f aca="false">IF($H232="","",IF($H232&lt;=30,"1. First 30 days",IF($H232&lt;=90,"2. Days 31–90",IF($H232&lt;=180,"3. Days 91–180",IF($H232&lt;=365,"4. Days 181–365","5. Over a year")))))</f>
        <v/>
      </c>
      <c r="J232" s="15" t="str">
        <f aca="false">IF($A232="","",IFERROR(INDEX(Roster!$D$2:$D$301,MATCH($A232,Roster!$A$2:$A$301,0)),""))</f>
        <v/>
      </c>
      <c r="K232" s="15" t="str">
        <f aca="false">IF($A232="","",IFERROR(IF(INDEX(Roster!$M$2:$M$301,MATCH($A232,Roster!$A$2:$A$301,0))="","",INDEX(Roster!$M$2:$M$301,MATCH($A232,Roster!$A$2:$A$301,0))),""))</f>
        <v/>
      </c>
      <c r="L232" s="14"/>
      <c r="M232" s="14"/>
      <c r="N232" s="14"/>
      <c r="O232" s="15" t="str">
        <f aca="false">IF($A232="","",IF(COUNTIF($L232:$N232,"Yes")=3,"Done","Open"))</f>
        <v/>
      </c>
      <c r="P232" s="14"/>
    </row>
    <row r="233" customFormat="false" ht="15" hidden="false" customHeight="false" outlineLevel="0" collapsed="false">
      <c r="A233" s="14"/>
      <c r="B233" s="15" t="str">
        <f aca="false">IF($A233="","",IFERROR(INDEX(Roster!$B$2:$B$301,MATCH($A233,Roster!$A$2:$A$301,0)),"ID not on Roster"))</f>
        <v/>
      </c>
      <c r="C233" s="15" t="str">
        <f aca="false">IF($A233="","",IFERROR(INDEX(Roster!$F$2:$F$301,MATCH($A233,Roster!$A$2:$A$301,0)),""))</f>
        <v/>
      </c>
      <c r="D233" s="18" t="str">
        <f aca="false">IF($A233="","",IFERROR(INDEX(Roster!$J$2:$J$301,MATCH($A233,Roster!$A$2:$A$301,0)),""))</f>
        <v/>
      </c>
      <c r="E233" s="16"/>
      <c r="F233" s="14"/>
      <c r="G233" s="14"/>
      <c r="H233" s="15" t="str">
        <f aca="false">IF(OR($D233="",$E233=""),"",$E233-$D233)</f>
        <v/>
      </c>
      <c r="I233" s="15" t="str">
        <f aca="false">IF($H233="","",IF($H233&lt;=30,"1. First 30 days",IF($H233&lt;=90,"2. Days 31–90",IF($H233&lt;=180,"3. Days 91–180",IF($H233&lt;=365,"4. Days 181–365","5. Over a year")))))</f>
        <v/>
      </c>
      <c r="J233" s="15" t="str">
        <f aca="false">IF($A233="","",IFERROR(INDEX(Roster!$D$2:$D$301,MATCH($A233,Roster!$A$2:$A$301,0)),""))</f>
        <v/>
      </c>
      <c r="K233" s="15" t="str">
        <f aca="false">IF($A233="","",IFERROR(IF(INDEX(Roster!$M$2:$M$301,MATCH($A233,Roster!$A$2:$A$301,0))="","",INDEX(Roster!$M$2:$M$301,MATCH($A233,Roster!$A$2:$A$301,0))),""))</f>
        <v/>
      </c>
      <c r="L233" s="14"/>
      <c r="M233" s="14"/>
      <c r="N233" s="14"/>
      <c r="O233" s="15" t="str">
        <f aca="false">IF($A233="","",IF(COUNTIF($L233:$N233,"Yes")=3,"Done","Open"))</f>
        <v/>
      </c>
      <c r="P233" s="14"/>
    </row>
    <row r="234" customFormat="false" ht="15" hidden="false" customHeight="false" outlineLevel="0" collapsed="false">
      <c r="A234" s="14"/>
      <c r="B234" s="15" t="str">
        <f aca="false">IF($A234="","",IFERROR(INDEX(Roster!$B$2:$B$301,MATCH($A234,Roster!$A$2:$A$301,0)),"ID not on Roster"))</f>
        <v/>
      </c>
      <c r="C234" s="15" t="str">
        <f aca="false">IF($A234="","",IFERROR(INDEX(Roster!$F$2:$F$301,MATCH($A234,Roster!$A$2:$A$301,0)),""))</f>
        <v/>
      </c>
      <c r="D234" s="18" t="str">
        <f aca="false">IF($A234="","",IFERROR(INDEX(Roster!$J$2:$J$301,MATCH($A234,Roster!$A$2:$A$301,0)),""))</f>
        <v/>
      </c>
      <c r="E234" s="16"/>
      <c r="F234" s="14"/>
      <c r="G234" s="14"/>
      <c r="H234" s="15" t="str">
        <f aca="false">IF(OR($D234="",$E234=""),"",$E234-$D234)</f>
        <v/>
      </c>
      <c r="I234" s="15" t="str">
        <f aca="false">IF($H234="","",IF($H234&lt;=30,"1. First 30 days",IF($H234&lt;=90,"2. Days 31–90",IF($H234&lt;=180,"3. Days 91–180",IF($H234&lt;=365,"4. Days 181–365","5. Over a year")))))</f>
        <v/>
      </c>
      <c r="J234" s="15" t="str">
        <f aca="false">IF($A234="","",IFERROR(INDEX(Roster!$D$2:$D$301,MATCH($A234,Roster!$A$2:$A$301,0)),""))</f>
        <v/>
      </c>
      <c r="K234" s="15" t="str">
        <f aca="false">IF($A234="","",IFERROR(IF(INDEX(Roster!$M$2:$M$301,MATCH($A234,Roster!$A$2:$A$301,0))="","",INDEX(Roster!$M$2:$M$301,MATCH($A234,Roster!$A$2:$A$301,0))),""))</f>
        <v/>
      </c>
      <c r="L234" s="14"/>
      <c r="M234" s="14"/>
      <c r="N234" s="14"/>
      <c r="O234" s="15" t="str">
        <f aca="false">IF($A234="","",IF(COUNTIF($L234:$N234,"Yes")=3,"Done","Open"))</f>
        <v/>
      </c>
      <c r="P234" s="14"/>
    </row>
    <row r="235" customFormat="false" ht="15" hidden="false" customHeight="false" outlineLevel="0" collapsed="false">
      <c r="A235" s="14"/>
      <c r="B235" s="15" t="str">
        <f aca="false">IF($A235="","",IFERROR(INDEX(Roster!$B$2:$B$301,MATCH($A235,Roster!$A$2:$A$301,0)),"ID not on Roster"))</f>
        <v/>
      </c>
      <c r="C235" s="15" t="str">
        <f aca="false">IF($A235="","",IFERROR(INDEX(Roster!$F$2:$F$301,MATCH($A235,Roster!$A$2:$A$301,0)),""))</f>
        <v/>
      </c>
      <c r="D235" s="18" t="str">
        <f aca="false">IF($A235="","",IFERROR(INDEX(Roster!$J$2:$J$301,MATCH($A235,Roster!$A$2:$A$301,0)),""))</f>
        <v/>
      </c>
      <c r="E235" s="16"/>
      <c r="F235" s="14"/>
      <c r="G235" s="14"/>
      <c r="H235" s="15" t="str">
        <f aca="false">IF(OR($D235="",$E235=""),"",$E235-$D235)</f>
        <v/>
      </c>
      <c r="I235" s="15" t="str">
        <f aca="false">IF($H235="","",IF($H235&lt;=30,"1. First 30 days",IF($H235&lt;=90,"2. Days 31–90",IF($H235&lt;=180,"3. Days 91–180",IF($H235&lt;=365,"4. Days 181–365","5. Over a year")))))</f>
        <v/>
      </c>
      <c r="J235" s="15" t="str">
        <f aca="false">IF($A235="","",IFERROR(INDEX(Roster!$D$2:$D$301,MATCH($A235,Roster!$A$2:$A$301,0)),""))</f>
        <v/>
      </c>
      <c r="K235" s="15" t="str">
        <f aca="false">IF($A235="","",IFERROR(IF(INDEX(Roster!$M$2:$M$301,MATCH($A235,Roster!$A$2:$A$301,0))="","",INDEX(Roster!$M$2:$M$301,MATCH($A235,Roster!$A$2:$A$301,0))),""))</f>
        <v/>
      </c>
      <c r="L235" s="14"/>
      <c r="M235" s="14"/>
      <c r="N235" s="14"/>
      <c r="O235" s="15" t="str">
        <f aca="false">IF($A235="","",IF(COUNTIF($L235:$N235,"Yes")=3,"Done","Open"))</f>
        <v/>
      </c>
      <c r="P235" s="14"/>
    </row>
    <row r="236" customFormat="false" ht="15" hidden="false" customHeight="false" outlineLevel="0" collapsed="false">
      <c r="A236" s="14"/>
      <c r="B236" s="15" t="str">
        <f aca="false">IF($A236="","",IFERROR(INDEX(Roster!$B$2:$B$301,MATCH($A236,Roster!$A$2:$A$301,0)),"ID not on Roster"))</f>
        <v/>
      </c>
      <c r="C236" s="15" t="str">
        <f aca="false">IF($A236="","",IFERROR(INDEX(Roster!$F$2:$F$301,MATCH($A236,Roster!$A$2:$A$301,0)),""))</f>
        <v/>
      </c>
      <c r="D236" s="18" t="str">
        <f aca="false">IF($A236="","",IFERROR(INDEX(Roster!$J$2:$J$301,MATCH($A236,Roster!$A$2:$A$301,0)),""))</f>
        <v/>
      </c>
      <c r="E236" s="16"/>
      <c r="F236" s="14"/>
      <c r="G236" s="14"/>
      <c r="H236" s="15" t="str">
        <f aca="false">IF(OR($D236="",$E236=""),"",$E236-$D236)</f>
        <v/>
      </c>
      <c r="I236" s="15" t="str">
        <f aca="false">IF($H236="","",IF($H236&lt;=30,"1. First 30 days",IF($H236&lt;=90,"2. Days 31–90",IF($H236&lt;=180,"3. Days 91–180",IF($H236&lt;=365,"4. Days 181–365","5. Over a year")))))</f>
        <v/>
      </c>
      <c r="J236" s="15" t="str">
        <f aca="false">IF($A236="","",IFERROR(INDEX(Roster!$D$2:$D$301,MATCH($A236,Roster!$A$2:$A$301,0)),""))</f>
        <v/>
      </c>
      <c r="K236" s="15" t="str">
        <f aca="false">IF($A236="","",IFERROR(IF(INDEX(Roster!$M$2:$M$301,MATCH($A236,Roster!$A$2:$A$301,0))="","",INDEX(Roster!$M$2:$M$301,MATCH($A236,Roster!$A$2:$A$301,0))),""))</f>
        <v/>
      </c>
      <c r="L236" s="14"/>
      <c r="M236" s="14"/>
      <c r="N236" s="14"/>
      <c r="O236" s="15" t="str">
        <f aca="false">IF($A236="","",IF(COUNTIF($L236:$N236,"Yes")=3,"Done","Open"))</f>
        <v/>
      </c>
      <c r="P236" s="14"/>
    </row>
    <row r="237" customFormat="false" ht="15" hidden="false" customHeight="false" outlineLevel="0" collapsed="false">
      <c r="A237" s="14"/>
      <c r="B237" s="15" t="str">
        <f aca="false">IF($A237="","",IFERROR(INDEX(Roster!$B$2:$B$301,MATCH($A237,Roster!$A$2:$A$301,0)),"ID not on Roster"))</f>
        <v/>
      </c>
      <c r="C237" s="15" t="str">
        <f aca="false">IF($A237="","",IFERROR(INDEX(Roster!$F$2:$F$301,MATCH($A237,Roster!$A$2:$A$301,0)),""))</f>
        <v/>
      </c>
      <c r="D237" s="18" t="str">
        <f aca="false">IF($A237="","",IFERROR(INDEX(Roster!$J$2:$J$301,MATCH($A237,Roster!$A$2:$A$301,0)),""))</f>
        <v/>
      </c>
      <c r="E237" s="16"/>
      <c r="F237" s="14"/>
      <c r="G237" s="14"/>
      <c r="H237" s="15" t="str">
        <f aca="false">IF(OR($D237="",$E237=""),"",$E237-$D237)</f>
        <v/>
      </c>
      <c r="I237" s="15" t="str">
        <f aca="false">IF($H237="","",IF($H237&lt;=30,"1. First 30 days",IF($H237&lt;=90,"2. Days 31–90",IF($H237&lt;=180,"3. Days 91–180",IF($H237&lt;=365,"4. Days 181–365","5. Over a year")))))</f>
        <v/>
      </c>
      <c r="J237" s="15" t="str">
        <f aca="false">IF($A237="","",IFERROR(INDEX(Roster!$D$2:$D$301,MATCH($A237,Roster!$A$2:$A$301,0)),""))</f>
        <v/>
      </c>
      <c r="K237" s="15" t="str">
        <f aca="false">IF($A237="","",IFERROR(IF(INDEX(Roster!$M$2:$M$301,MATCH($A237,Roster!$A$2:$A$301,0))="","",INDEX(Roster!$M$2:$M$301,MATCH($A237,Roster!$A$2:$A$301,0))),""))</f>
        <v/>
      </c>
      <c r="L237" s="14"/>
      <c r="M237" s="14"/>
      <c r="N237" s="14"/>
      <c r="O237" s="15" t="str">
        <f aca="false">IF($A237="","",IF(COUNTIF($L237:$N237,"Yes")=3,"Done","Open"))</f>
        <v/>
      </c>
      <c r="P237" s="14"/>
    </row>
    <row r="238" customFormat="false" ht="15" hidden="false" customHeight="false" outlineLevel="0" collapsed="false">
      <c r="A238" s="14"/>
      <c r="B238" s="15" t="str">
        <f aca="false">IF($A238="","",IFERROR(INDEX(Roster!$B$2:$B$301,MATCH($A238,Roster!$A$2:$A$301,0)),"ID not on Roster"))</f>
        <v/>
      </c>
      <c r="C238" s="15" t="str">
        <f aca="false">IF($A238="","",IFERROR(INDEX(Roster!$F$2:$F$301,MATCH($A238,Roster!$A$2:$A$301,0)),""))</f>
        <v/>
      </c>
      <c r="D238" s="18" t="str">
        <f aca="false">IF($A238="","",IFERROR(INDEX(Roster!$J$2:$J$301,MATCH($A238,Roster!$A$2:$A$301,0)),""))</f>
        <v/>
      </c>
      <c r="E238" s="16"/>
      <c r="F238" s="14"/>
      <c r="G238" s="14"/>
      <c r="H238" s="15" t="str">
        <f aca="false">IF(OR($D238="",$E238=""),"",$E238-$D238)</f>
        <v/>
      </c>
      <c r="I238" s="15" t="str">
        <f aca="false">IF($H238="","",IF($H238&lt;=30,"1. First 30 days",IF($H238&lt;=90,"2. Days 31–90",IF($H238&lt;=180,"3. Days 91–180",IF($H238&lt;=365,"4. Days 181–365","5. Over a year")))))</f>
        <v/>
      </c>
      <c r="J238" s="15" t="str">
        <f aca="false">IF($A238="","",IFERROR(INDEX(Roster!$D$2:$D$301,MATCH($A238,Roster!$A$2:$A$301,0)),""))</f>
        <v/>
      </c>
      <c r="K238" s="15" t="str">
        <f aca="false">IF($A238="","",IFERROR(IF(INDEX(Roster!$M$2:$M$301,MATCH($A238,Roster!$A$2:$A$301,0))="","",INDEX(Roster!$M$2:$M$301,MATCH($A238,Roster!$A$2:$A$301,0))),""))</f>
        <v/>
      </c>
      <c r="L238" s="14"/>
      <c r="M238" s="14"/>
      <c r="N238" s="14"/>
      <c r="O238" s="15" t="str">
        <f aca="false">IF($A238="","",IF(COUNTIF($L238:$N238,"Yes")=3,"Done","Open"))</f>
        <v/>
      </c>
      <c r="P238" s="14"/>
    </row>
    <row r="239" customFormat="false" ht="15" hidden="false" customHeight="false" outlineLevel="0" collapsed="false">
      <c r="A239" s="14"/>
      <c r="B239" s="15" t="str">
        <f aca="false">IF($A239="","",IFERROR(INDEX(Roster!$B$2:$B$301,MATCH($A239,Roster!$A$2:$A$301,0)),"ID not on Roster"))</f>
        <v/>
      </c>
      <c r="C239" s="15" t="str">
        <f aca="false">IF($A239="","",IFERROR(INDEX(Roster!$F$2:$F$301,MATCH($A239,Roster!$A$2:$A$301,0)),""))</f>
        <v/>
      </c>
      <c r="D239" s="18" t="str">
        <f aca="false">IF($A239="","",IFERROR(INDEX(Roster!$J$2:$J$301,MATCH($A239,Roster!$A$2:$A$301,0)),""))</f>
        <v/>
      </c>
      <c r="E239" s="16"/>
      <c r="F239" s="14"/>
      <c r="G239" s="14"/>
      <c r="H239" s="15" t="str">
        <f aca="false">IF(OR($D239="",$E239=""),"",$E239-$D239)</f>
        <v/>
      </c>
      <c r="I239" s="15" t="str">
        <f aca="false">IF($H239="","",IF($H239&lt;=30,"1. First 30 days",IF($H239&lt;=90,"2. Days 31–90",IF($H239&lt;=180,"3. Days 91–180",IF($H239&lt;=365,"4. Days 181–365","5. Over a year")))))</f>
        <v/>
      </c>
      <c r="J239" s="15" t="str">
        <f aca="false">IF($A239="","",IFERROR(INDEX(Roster!$D$2:$D$301,MATCH($A239,Roster!$A$2:$A$301,0)),""))</f>
        <v/>
      </c>
      <c r="K239" s="15" t="str">
        <f aca="false">IF($A239="","",IFERROR(IF(INDEX(Roster!$M$2:$M$301,MATCH($A239,Roster!$A$2:$A$301,0))="","",INDEX(Roster!$M$2:$M$301,MATCH($A239,Roster!$A$2:$A$301,0))),""))</f>
        <v/>
      </c>
      <c r="L239" s="14"/>
      <c r="M239" s="14"/>
      <c r="N239" s="14"/>
      <c r="O239" s="15" t="str">
        <f aca="false">IF($A239="","",IF(COUNTIF($L239:$N239,"Yes")=3,"Done","Open"))</f>
        <v/>
      </c>
      <c r="P239" s="14"/>
    </row>
    <row r="240" customFormat="false" ht="15" hidden="false" customHeight="false" outlineLevel="0" collapsed="false">
      <c r="A240" s="14"/>
      <c r="B240" s="15" t="str">
        <f aca="false">IF($A240="","",IFERROR(INDEX(Roster!$B$2:$B$301,MATCH($A240,Roster!$A$2:$A$301,0)),"ID not on Roster"))</f>
        <v/>
      </c>
      <c r="C240" s="15" t="str">
        <f aca="false">IF($A240="","",IFERROR(INDEX(Roster!$F$2:$F$301,MATCH($A240,Roster!$A$2:$A$301,0)),""))</f>
        <v/>
      </c>
      <c r="D240" s="18" t="str">
        <f aca="false">IF($A240="","",IFERROR(INDEX(Roster!$J$2:$J$301,MATCH($A240,Roster!$A$2:$A$301,0)),""))</f>
        <v/>
      </c>
      <c r="E240" s="16"/>
      <c r="F240" s="14"/>
      <c r="G240" s="14"/>
      <c r="H240" s="15" t="str">
        <f aca="false">IF(OR($D240="",$E240=""),"",$E240-$D240)</f>
        <v/>
      </c>
      <c r="I240" s="15" t="str">
        <f aca="false">IF($H240="","",IF($H240&lt;=30,"1. First 30 days",IF($H240&lt;=90,"2. Days 31–90",IF($H240&lt;=180,"3. Days 91–180",IF($H240&lt;=365,"4. Days 181–365","5. Over a year")))))</f>
        <v/>
      </c>
      <c r="J240" s="15" t="str">
        <f aca="false">IF($A240="","",IFERROR(INDEX(Roster!$D$2:$D$301,MATCH($A240,Roster!$A$2:$A$301,0)),""))</f>
        <v/>
      </c>
      <c r="K240" s="15" t="str">
        <f aca="false">IF($A240="","",IFERROR(IF(INDEX(Roster!$M$2:$M$301,MATCH($A240,Roster!$A$2:$A$301,0))="","",INDEX(Roster!$M$2:$M$301,MATCH($A240,Roster!$A$2:$A$301,0))),""))</f>
        <v/>
      </c>
      <c r="L240" s="14"/>
      <c r="M240" s="14"/>
      <c r="N240" s="14"/>
      <c r="O240" s="15" t="str">
        <f aca="false">IF($A240="","",IF(COUNTIF($L240:$N240,"Yes")=3,"Done","Open"))</f>
        <v/>
      </c>
      <c r="P240" s="14"/>
    </row>
    <row r="241" customFormat="false" ht="15" hidden="false" customHeight="false" outlineLevel="0" collapsed="false">
      <c r="A241" s="14"/>
      <c r="B241" s="15" t="str">
        <f aca="false">IF($A241="","",IFERROR(INDEX(Roster!$B$2:$B$301,MATCH($A241,Roster!$A$2:$A$301,0)),"ID not on Roster"))</f>
        <v/>
      </c>
      <c r="C241" s="15" t="str">
        <f aca="false">IF($A241="","",IFERROR(INDEX(Roster!$F$2:$F$301,MATCH($A241,Roster!$A$2:$A$301,0)),""))</f>
        <v/>
      </c>
      <c r="D241" s="18" t="str">
        <f aca="false">IF($A241="","",IFERROR(INDEX(Roster!$J$2:$J$301,MATCH($A241,Roster!$A$2:$A$301,0)),""))</f>
        <v/>
      </c>
      <c r="E241" s="16"/>
      <c r="F241" s="14"/>
      <c r="G241" s="14"/>
      <c r="H241" s="15" t="str">
        <f aca="false">IF(OR($D241="",$E241=""),"",$E241-$D241)</f>
        <v/>
      </c>
      <c r="I241" s="15" t="str">
        <f aca="false">IF($H241="","",IF($H241&lt;=30,"1. First 30 days",IF($H241&lt;=90,"2. Days 31–90",IF($H241&lt;=180,"3. Days 91–180",IF($H241&lt;=365,"4. Days 181–365","5. Over a year")))))</f>
        <v/>
      </c>
      <c r="J241" s="15" t="str">
        <f aca="false">IF($A241="","",IFERROR(INDEX(Roster!$D$2:$D$301,MATCH($A241,Roster!$A$2:$A$301,0)),""))</f>
        <v/>
      </c>
      <c r="K241" s="15" t="str">
        <f aca="false">IF($A241="","",IFERROR(IF(INDEX(Roster!$M$2:$M$301,MATCH($A241,Roster!$A$2:$A$301,0))="","",INDEX(Roster!$M$2:$M$301,MATCH($A241,Roster!$A$2:$A$301,0))),""))</f>
        <v/>
      </c>
      <c r="L241" s="14"/>
      <c r="M241" s="14"/>
      <c r="N241" s="14"/>
      <c r="O241" s="15" t="str">
        <f aca="false">IF($A241="","",IF(COUNTIF($L241:$N241,"Yes")=3,"Done","Open"))</f>
        <v/>
      </c>
      <c r="P241" s="14"/>
    </row>
    <row r="242" customFormat="false" ht="15" hidden="false" customHeight="false" outlineLevel="0" collapsed="false">
      <c r="A242" s="14"/>
      <c r="B242" s="15" t="str">
        <f aca="false">IF($A242="","",IFERROR(INDEX(Roster!$B$2:$B$301,MATCH($A242,Roster!$A$2:$A$301,0)),"ID not on Roster"))</f>
        <v/>
      </c>
      <c r="C242" s="15" t="str">
        <f aca="false">IF($A242="","",IFERROR(INDEX(Roster!$F$2:$F$301,MATCH($A242,Roster!$A$2:$A$301,0)),""))</f>
        <v/>
      </c>
      <c r="D242" s="18" t="str">
        <f aca="false">IF($A242="","",IFERROR(INDEX(Roster!$J$2:$J$301,MATCH($A242,Roster!$A$2:$A$301,0)),""))</f>
        <v/>
      </c>
      <c r="E242" s="16"/>
      <c r="F242" s="14"/>
      <c r="G242" s="14"/>
      <c r="H242" s="15" t="str">
        <f aca="false">IF(OR($D242="",$E242=""),"",$E242-$D242)</f>
        <v/>
      </c>
      <c r="I242" s="15" t="str">
        <f aca="false">IF($H242="","",IF($H242&lt;=30,"1. First 30 days",IF($H242&lt;=90,"2. Days 31–90",IF($H242&lt;=180,"3. Days 91–180",IF($H242&lt;=365,"4. Days 181–365","5. Over a year")))))</f>
        <v/>
      </c>
      <c r="J242" s="15" t="str">
        <f aca="false">IF($A242="","",IFERROR(INDEX(Roster!$D$2:$D$301,MATCH($A242,Roster!$A$2:$A$301,0)),""))</f>
        <v/>
      </c>
      <c r="K242" s="15" t="str">
        <f aca="false">IF($A242="","",IFERROR(IF(INDEX(Roster!$M$2:$M$301,MATCH($A242,Roster!$A$2:$A$301,0))="","",INDEX(Roster!$M$2:$M$301,MATCH($A242,Roster!$A$2:$A$301,0))),""))</f>
        <v/>
      </c>
      <c r="L242" s="14"/>
      <c r="M242" s="14"/>
      <c r="N242" s="14"/>
      <c r="O242" s="15" t="str">
        <f aca="false">IF($A242="","",IF(COUNTIF($L242:$N242,"Yes")=3,"Done","Open"))</f>
        <v/>
      </c>
      <c r="P242" s="14"/>
    </row>
    <row r="243" customFormat="false" ht="15" hidden="false" customHeight="false" outlineLevel="0" collapsed="false">
      <c r="A243" s="14"/>
      <c r="B243" s="15" t="str">
        <f aca="false">IF($A243="","",IFERROR(INDEX(Roster!$B$2:$B$301,MATCH($A243,Roster!$A$2:$A$301,0)),"ID not on Roster"))</f>
        <v/>
      </c>
      <c r="C243" s="15" t="str">
        <f aca="false">IF($A243="","",IFERROR(INDEX(Roster!$F$2:$F$301,MATCH($A243,Roster!$A$2:$A$301,0)),""))</f>
        <v/>
      </c>
      <c r="D243" s="18" t="str">
        <f aca="false">IF($A243="","",IFERROR(INDEX(Roster!$J$2:$J$301,MATCH($A243,Roster!$A$2:$A$301,0)),""))</f>
        <v/>
      </c>
      <c r="E243" s="16"/>
      <c r="F243" s="14"/>
      <c r="G243" s="14"/>
      <c r="H243" s="15" t="str">
        <f aca="false">IF(OR($D243="",$E243=""),"",$E243-$D243)</f>
        <v/>
      </c>
      <c r="I243" s="15" t="str">
        <f aca="false">IF($H243="","",IF($H243&lt;=30,"1. First 30 days",IF($H243&lt;=90,"2. Days 31–90",IF($H243&lt;=180,"3. Days 91–180",IF($H243&lt;=365,"4. Days 181–365","5. Over a year")))))</f>
        <v/>
      </c>
      <c r="J243" s="15" t="str">
        <f aca="false">IF($A243="","",IFERROR(INDEX(Roster!$D$2:$D$301,MATCH($A243,Roster!$A$2:$A$301,0)),""))</f>
        <v/>
      </c>
      <c r="K243" s="15" t="str">
        <f aca="false">IF($A243="","",IFERROR(IF(INDEX(Roster!$M$2:$M$301,MATCH($A243,Roster!$A$2:$A$301,0))="","",INDEX(Roster!$M$2:$M$301,MATCH($A243,Roster!$A$2:$A$301,0))),""))</f>
        <v/>
      </c>
      <c r="L243" s="14"/>
      <c r="M243" s="14"/>
      <c r="N243" s="14"/>
      <c r="O243" s="15" t="str">
        <f aca="false">IF($A243="","",IF(COUNTIF($L243:$N243,"Yes")=3,"Done","Open"))</f>
        <v/>
      </c>
      <c r="P243" s="14"/>
    </row>
    <row r="244" customFormat="false" ht="15" hidden="false" customHeight="false" outlineLevel="0" collapsed="false">
      <c r="A244" s="14"/>
      <c r="B244" s="15" t="str">
        <f aca="false">IF($A244="","",IFERROR(INDEX(Roster!$B$2:$B$301,MATCH($A244,Roster!$A$2:$A$301,0)),"ID not on Roster"))</f>
        <v/>
      </c>
      <c r="C244" s="15" t="str">
        <f aca="false">IF($A244="","",IFERROR(INDEX(Roster!$F$2:$F$301,MATCH($A244,Roster!$A$2:$A$301,0)),""))</f>
        <v/>
      </c>
      <c r="D244" s="18" t="str">
        <f aca="false">IF($A244="","",IFERROR(INDEX(Roster!$J$2:$J$301,MATCH($A244,Roster!$A$2:$A$301,0)),""))</f>
        <v/>
      </c>
      <c r="E244" s="16"/>
      <c r="F244" s="14"/>
      <c r="G244" s="14"/>
      <c r="H244" s="15" t="str">
        <f aca="false">IF(OR($D244="",$E244=""),"",$E244-$D244)</f>
        <v/>
      </c>
      <c r="I244" s="15" t="str">
        <f aca="false">IF($H244="","",IF($H244&lt;=30,"1. First 30 days",IF($H244&lt;=90,"2. Days 31–90",IF($H244&lt;=180,"3. Days 91–180",IF($H244&lt;=365,"4. Days 181–365","5. Over a year")))))</f>
        <v/>
      </c>
      <c r="J244" s="15" t="str">
        <f aca="false">IF($A244="","",IFERROR(INDEX(Roster!$D$2:$D$301,MATCH($A244,Roster!$A$2:$A$301,0)),""))</f>
        <v/>
      </c>
      <c r="K244" s="15" t="str">
        <f aca="false">IF($A244="","",IFERROR(IF(INDEX(Roster!$M$2:$M$301,MATCH($A244,Roster!$A$2:$A$301,0))="","",INDEX(Roster!$M$2:$M$301,MATCH($A244,Roster!$A$2:$A$301,0))),""))</f>
        <v/>
      </c>
      <c r="L244" s="14"/>
      <c r="M244" s="14"/>
      <c r="N244" s="14"/>
      <c r="O244" s="15" t="str">
        <f aca="false">IF($A244="","",IF(COUNTIF($L244:$N244,"Yes")=3,"Done","Open"))</f>
        <v/>
      </c>
      <c r="P244" s="14"/>
    </row>
    <row r="245" customFormat="false" ht="15" hidden="false" customHeight="false" outlineLevel="0" collapsed="false">
      <c r="A245" s="14"/>
      <c r="B245" s="15" t="str">
        <f aca="false">IF($A245="","",IFERROR(INDEX(Roster!$B$2:$B$301,MATCH($A245,Roster!$A$2:$A$301,0)),"ID not on Roster"))</f>
        <v/>
      </c>
      <c r="C245" s="15" t="str">
        <f aca="false">IF($A245="","",IFERROR(INDEX(Roster!$F$2:$F$301,MATCH($A245,Roster!$A$2:$A$301,0)),""))</f>
        <v/>
      </c>
      <c r="D245" s="18" t="str">
        <f aca="false">IF($A245="","",IFERROR(INDEX(Roster!$J$2:$J$301,MATCH($A245,Roster!$A$2:$A$301,0)),""))</f>
        <v/>
      </c>
      <c r="E245" s="16"/>
      <c r="F245" s="14"/>
      <c r="G245" s="14"/>
      <c r="H245" s="15" t="str">
        <f aca="false">IF(OR($D245="",$E245=""),"",$E245-$D245)</f>
        <v/>
      </c>
      <c r="I245" s="15" t="str">
        <f aca="false">IF($H245="","",IF($H245&lt;=30,"1. First 30 days",IF($H245&lt;=90,"2. Days 31–90",IF($H245&lt;=180,"3. Days 91–180",IF($H245&lt;=365,"4. Days 181–365","5. Over a year")))))</f>
        <v/>
      </c>
      <c r="J245" s="15" t="str">
        <f aca="false">IF($A245="","",IFERROR(INDEX(Roster!$D$2:$D$301,MATCH($A245,Roster!$A$2:$A$301,0)),""))</f>
        <v/>
      </c>
      <c r="K245" s="15" t="str">
        <f aca="false">IF($A245="","",IFERROR(IF(INDEX(Roster!$M$2:$M$301,MATCH($A245,Roster!$A$2:$A$301,0))="","",INDEX(Roster!$M$2:$M$301,MATCH($A245,Roster!$A$2:$A$301,0))),""))</f>
        <v/>
      </c>
      <c r="L245" s="14"/>
      <c r="M245" s="14"/>
      <c r="N245" s="14"/>
      <c r="O245" s="15" t="str">
        <f aca="false">IF($A245="","",IF(COUNTIF($L245:$N245,"Yes")=3,"Done","Open"))</f>
        <v/>
      </c>
      <c r="P245" s="14"/>
    </row>
    <row r="246" customFormat="false" ht="15" hidden="false" customHeight="false" outlineLevel="0" collapsed="false">
      <c r="A246" s="14"/>
      <c r="B246" s="15" t="str">
        <f aca="false">IF($A246="","",IFERROR(INDEX(Roster!$B$2:$B$301,MATCH($A246,Roster!$A$2:$A$301,0)),"ID not on Roster"))</f>
        <v/>
      </c>
      <c r="C246" s="15" t="str">
        <f aca="false">IF($A246="","",IFERROR(INDEX(Roster!$F$2:$F$301,MATCH($A246,Roster!$A$2:$A$301,0)),""))</f>
        <v/>
      </c>
      <c r="D246" s="18" t="str">
        <f aca="false">IF($A246="","",IFERROR(INDEX(Roster!$J$2:$J$301,MATCH($A246,Roster!$A$2:$A$301,0)),""))</f>
        <v/>
      </c>
      <c r="E246" s="16"/>
      <c r="F246" s="14"/>
      <c r="G246" s="14"/>
      <c r="H246" s="15" t="str">
        <f aca="false">IF(OR($D246="",$E246=""),"",$E246-$D246)</f>
        <v/>
      </c>
      <c r="I246" s="15" t="str">
        <f aca="false">IF($H246="","",IF($H246&lt;=30,"1. First 30 days",IF($H246&lt;=90,"2. Days 31–90",IF($H246&lt;=180,"3. Days 91–180",IF($H246&lt;=365,"4. Days 181–365","5. Over a year")))))</f>
        <v/>
      </c>
      <c r="J246" s="15" t="str">
        <f aca="false">IF($A246="","",IFERROR(INDEX(Roster!$D$2:$D$301,MATCH($A246,Roster!$A$2:$A$301,0)),""))</f>
        <v/>
      </c>
      <c r="K246" s="15" t="str">
        <f aca="false">IF($A246="","",IFERROR(IF(INDEX(Roster!$M$2:$M$301,MATCH($A246,Roster!$A$2:$A$301,0))="","",INDEX(Roster!$M$2:$M$301,MATCH($A246,Roster!$A$2:$A$301,0))),""))</f>
        <v/>
      </c>
      <c r="L246" s="14"/>
      <c r="M246" s="14"/>
      <c r="N246" s="14"/>
      <c r="O246" s="15" t="str">
        <f aca="false">IF($A246="","",IF(COUNTIF($L246:$N246,"Yes")=3,"Done","Open"))</f>
        <v/>
      </c>
      <c r="P246" s="14"/>
    </row>
    <row r="247" customFormat="false" ht="15" hidden="false" customHeight="false" outlineLevel="0" collapsed="false">
      <c r="A247" s="14"/>
      <c r="B247" s="15" t="str">
        <f aca="false">IF($A247="","",IFERROR(INDEX(Roster!$B$2:$B$301,MATCH($A247,Roster!$A$2:$A$301,0)),"ID not on Roster"))</f>
        <v/>
      </c>
      <c r="C247" s="15" t="str">
        <f aca="false">IF($A247="","",IFERROR(INDEX(Roster!$F$2:$F$301,MATCH($A247,Roster!$A$2:$A$301,0)),""))</f>
        <v/>
      </c>
      <c r="D247" s="18" t="str">
        <f aca="false">IF($A247="","",IFERROR(INDEX(Roster!$J$2:$J$301,MATCH($A247,Roster!$A$2:$A$301,0)),""))</f>
        <v/>
      </c>
      <c r="E247" s="16"/>
      <c r="F247" s="14"/>
      <c r="G247" s="14"/>
      <c r="H247" s="15" t="str">
        <f aca="false">IF(OR($D247="",$E247=""),"",$E247-$D247)</f>
        <v/>
      </c>
      <c r="I247" s="15" t="str">
        <f aca="false">IF($H247="","",IF($H247&lt;=30,"1. First 30 days",IF($H247&lt;=90,"2. Days 31–90",IF($H247&lt;=180,"3. Days 91–180",IF($H247&lt;=365,"4. Days 181–365","5. Over a year")))))</f>
        <v/>
      </c>
      <c r="J247" s="15" t="str">
        <f aca="false">IF($A247="","",IFERROR(INDEX(Roster!$D$2:$D$301,MATCH($A247,Roster!$A$2:$A$301,0)),""))</f>
        <v/>
      </c>
      <c r="K247" s="15" t="str">
        <f aca="false">IF($A247="","",IFERROR(IF(INDEX(Roster!$M$2:$M$301,MATCH($A247,Roster!$A$2:$A$301,0))="","",INDEX(Roster!$M$2:$M$301,MATCH($A247,Roster!$A$2:$A$301,0))),""))</f>
        <v/>
      </c>
      <c r="L247" s="14"/>
      <c r="M247" s="14"/>
      <c r="N247" s="14"/>
      <c r="O247" s="15" t="str">
        <f aca="false">IF($A247="","",IF(COUNTIF($L247:$N247,"Yes")=3,"Done","Open"))</f>
        <v/>
      </c>
      <c r="P247" s="14"/>
    </row>
    <row r="248" customFormat="false" ht="15" hidden="false" customHeight="false" outlineLevel="0" collapsed="false">
      <c r="A248" s="14"/>
      <c r="B248" s="15" t="str">
        <f aca="false">IF($A248="","",IFERROR(INDEX(Roster!$B$2:$B$301,MATCH($A248,Roster!$A$2:$A$301,0)),"ID not on Roster"))</f>
        <v/>
      </c>
      <c r="C248" s="15" t="str">
        <f aca="false">IF($A248="","",IFERROR(INDEX(Roster!$F$2:$F$301,MATCH($A248,Roster!$A$2:$A$301,0)),""))</f>
        <v/>
      </c>
      <c r="D248" s="18" t="str">
        <f aca="false">IF($A248="","",IFERROR(INDEX(Roster!$J$2:$J$301,MATCH($A248,Roster!$A$2:$A$301,0)),""))</f>
        <v/>
      </c>
      <c r="E248" s="16"/>
      <c r="F248" s="14"/>
      <c r="G248" s="14"/>
      <c r="H248" s="15" t="str">
        <f aca="false">IF(OR($D248="",$E248=""),"",$E248-$D248)</f>
        <v/>
      </c>
      <c r="I248" s="15" t="str">
        <f aca="false">IF($H248="","",IF($H248&lt;=30,"1. First 30 days",IF($H248&lt;=90,"2. Days 31–90",IF($H248&lt;=180,"3. Days 91–180",IF($H248&lt;=365,"4. Days 181–365","5. Over a year")))))</f>
        <v/>
      </c>
      <c r="J248" s="15" t="str">
        <f aca="false">IF($A248="","",IFERROR(INDEX(Roster!$D$2:$D$301,MATCH($A248,Roster!$A$2:$A$301,0)),""))</f>
        <v/>
      </c>
      <c r="K248" s="15" t="str">
        <f aca="false">IF($A248="","",IFERROR(IF(INDEX(Roster!$M$2:$M$301,MATCH($A248,Roster!$A$2:$A$301,0))="","",INDEX(Roster!$M$2:$M$301,MATCH($A248,Roster!$A$2:$A$301,0))),""))</f>
        <v/>
      </c>
      <c r="L248" s="14"/>
      <c r="M248" s="14"/>
      <c r="N248" s="14"/>
      <c r="O248" s="15" t="str">
        <f aca="false">IF($A248="","",IF(COUNTIF($L248:$N248,"Yes")=3,"Done","Open"))</f>
        <v/>
      </c>
      <c r="P248" s="14"/>
    </row>
    <row r="249" customFormat="false" ht="15" hidden="false" customHeight="false" outlineLevel="0" collapsed="false">
      <c r="A249" s="14"/>
      <c r="B249" s="15" t="str">
        <f aca="false">IF($A249="","",IFERROR(INDEX(Roster!$B$2:$B$301,MATCH($A249,Roster!$A$2:$A$301,0)),"ID not on Roster"))</f>
        <v/>
      </c>
      <c r="C249" s="15" t="str">
        <f aca="false">IF($A249="","",IFERROR(INDEX(Roster!$F$2:$F$301,MATCH($A249,Roster!$A$2:$A$301,0)),""))</f>
        <v/>
      </c>
      <c r="D249" s="18" t="str">
        <f aca="false">IF($A249="","",IFERROR(INDEX(Roster!$J$2:$J$301,MATCH($A249,Roster!$A$2:$A$301,0)),""))</f>
        <v/>
      </c>
      <c r="E249" s="16"/>
      <c r="F249" s="14"/>
      <c r="G249" s="14"/>
      <c r="H249" s="15" t="str">
        <f aca="false">IF(OR($D249="",$E249=""),"",$E249-$D249)</f>
        <v/>
      </c>
      <c r="I249" s="15" t="str">
        <f aca="false">IF($H249="","",IF($H249&lt;=30,"1. First 30 days",IF($H249&lt;=90,"2. Days 31–90",IF($H249&lt;=180,"3. Days 91–180",IF($H249&lt;=365,"4. Days 181–365","5. Over a year")))))</f>
        <v/>
      </c>
      <c r="J249" s="15" t="str">
        <f aca="false">IF($A249="","",IFERROR(INDEX(Roster!$D$2:$D$301,MATCH($A249,Roster!$A$2:$A$301,0)),""))</f>
        <v/>
      </c>
      <c r="K249" s="15" t="str">
        <f aca="false">IF($A249="","",IFERROR(IF(INDEX(Roster!$M$2:$M$301,MATCH($A249,Roster!$A$2:$A$301,0))="","",INDEX(Roster!$M$2:$M$301,MATCH($A249,Roster!$A$2:$A$301,0))),""))</f>
        <v/>
      </c>
      <c r="L249" s="14"/>
      <c r="M249" s="14"/>
      <c r="N249" s="14"/>
      <c r="O249" s="15" t="str">
        <f aca="false">IF($A249="","",IF(COUNTIF($L249:$N249,"Yes")=3,"Done","Open"))</f>
        <v/>
      </c>
      <c r="P249" s="14"/>
    </row>
    <row r="250" customFormat="false" ht="15" hidden="false" customHeight="false" outlineLevel="0" collapsed="false">
      <c r="A250" s="14"/>
      <c r="B250" s="15" t="str">
        <f aca="false">IF($A250="","",IFERROR(INDEX(Roster!$B$2:$B$301,MATCH($A250,Roster!$A$2:$A$301,0)),"ID not on Roster"))</f>
        <v/>
      </c>
      <c r="C250" s="15" t="str">
        <f aca="false">IF($A250="","",IFERROR(INDEX(Roster!$F$2:$F$301,MATCH($A250,Roster!$A$2:$A$301,0)),""))</f>
        <v/>
      </c>
      <c r="D250" s="18" t="str">
        <f aca="false">IF($A250="","",IFERROR(INDEX(Roster!$J$2:$J$301,MATCH($A250,Roster!$A$2:$A$301,0)),""))</f>
        <v/>
      </c>
      <c r="E250" s="16"/>
      <c r="F250" s="14"/>
      <c r="G250" s="14"/>
      <c r="H250" s="15" t="str">
        <f aca="false">IF(OR($D250="",$E250=""),"",$E250-$D250)</f>
        <v/>
      </c>
      <c r="I250" s="15" t="str">
        <f aca="false">IF($H250="","",IF($H250&lt;=30,"1. First 30 days",IF($H250&lt;=90,"2. Days 31–90",IF($H250&lt;=180,"3. Days 91–180",IF($H250&lt;=365,"4. Days 181–365","5. Over a year")))))</f>
        <v/>
      </c>
      <c r="J250" s="15" t="str">
        <f aca="false">IF($A250="","",IFERROR(INDEX(Roster!$D$2:$D$301,MATCH($A250,Roster!$A$2:$A$301,0)),""))</f>
        <v/>
      </c>
      <c r="K250" s="15" t="str">
        <f aca="false">IF($A250="","",IFERROR(IF(INDEX(Roster!$M$2:$M$301,MATCH($A250,Roster!$A$2:$A$301,0))="","",INDEX(Roster!$M$2:$M$301,MATCH($A250,Roster!$A$2:$A$301,0))),""))</f>
        <v/>
      </c>
      <c r="L250" s="14"/>
      <c r="M250" s="14"/>
      <c r="N250" s="14"/>
      <c r="O250" s="15" t="str">
        <f aca="false">IF($A250="","",IF(COUNTIF($L250:$N250,"Yes")=3,"Done","Open"))</f>
        <v/>
      </c>
      <c r="P250" s="14"/>
    </row>
    <row r="251" customFormat="false" ht="15" hidden="false" customHeight="false" outlineLevel="0" collapsed="false">
      <c r="A251" s="14"/>
      <c r="B251" s="15" t="str">
        <f aca="false">IF($A251="","",IFERROR(INDEX(Roster!$B$2:$B$301,MATCH($A251,Roster!$A$2:$A$301,0)),"ID not on Roster"))</f>
        <v/>
      </c>
      <c r="C251" s="15" t="str">
        <f aca="false">IF($A251="","",IFERROR(INDEX(Roster!$F$2:$F$301,MATCH($A251,Roster!$A$2:$A$301,0)),""))</f>
        <v/>
      </c>
      <c r="D251" s="18" t="str">
        <f aca="false">IF($A251="","",IFERROR(INDEX(Roster!$J$2:$J$301,MATCH($A251,Roster!$A$2:$A$301,0)),""))</f>
        <v/>
      </c>
      <c r="E251" s="16"/>
      <c r="F251" s="14"/>
      <c r="G251" s="14"/>
      <c r="H251" s="15" t="str">
        <f aca="false">IF(OR($D251="",$E251=""),"",$E251-$D251)</f>
        <v/>
      </c>
      <c r="I251" s="15" t="str">
        <f aca="false">IF($H251="","",IF($H251&lt;=30,"1. First 30 days",IF($H251&lt;=90,"2. Days 31–90",IF($H251&lt;=180,"3. Days 91–180",IF($H251&lt;=365,"4. Days 181–365","5. Over a year")))))</f>
        <v/>
      </c>
      <c r="J251" s="15" t="str">
        <f aca="false">IF($A251="","",IFERROR(INDEX(Roster!$D$2:$D$301,MATCH($A251,Roster!$A$2:$A$301,0)),""))</f>
        <v/>
      </c>
      <c r="K251" s="15" t="str">
        <f aca="false">IF($A251="","",IFERROR(IF(INDEX(Roster!$M$2:$M$301,MATCH($A251,Roster!$A$2:$A$301,0))="","",INDEX(Roster!$M$2:$M$301,MATCH($A251,Roster!$A$2:$A$301,0))),""))</f>
        <v/>
      </c>
      <c r="L251" s="14"/>
      <c r="M251" s="14"/>
      <c r="N251" s="14"/>
      <c r="O251" s="15" t="str">
        <f aca="false">IF($A251="","",IF(COUNTIF($L251:$N251,"Yes")=3,"Done","Open"))</f>
        <v/>
      </c>
      <c r="P251" s="14"/>
    </row>
    <row r="252" customFormat="false" ht="15" hidden="false" customHeight="false" outlineLevel="0" collapsed="false">
      <c r="A252" s="14"/>
      <c r="B252" s="15" t="str">
        <f aca="false">IF($A252="","",IFERROR(INDEX(Roster!$B$2:$B$301,MATCH($A252,Roster!$A$2:$A$301,0)),"ID not on Roster"))</f>
        <v/>
      </c>
      <c r="C252" s="15" t="str">
        <f aca="false">IF($A252="","",IFERROR(INDEX(Roster!$F$2:$F$301,MATCH($A252,Roster!$A$2:$A$301,0)),""))</f>
        <v/>
      </c>
      <c r="D252" s="18" t="str">
        <f aca="false">IF($A252="","",IFERROR(INDEX(Roster!$J$2:$J$301,MATCH($A252,Roster!$A$2:$A$301,0)),""))</f>
        <v/>
      </c>
      <c r="E252" s="16"/>
      <c r="F252" s="14"/>
      <c r="G252" s="14"/>
      <c r="H252" s="15" t="str">
        <f aca="false">IF(OR($D252="",$E252=""),"",$E252-$D252)</f>
        <v/>
      </c>
      <c r="I252" s="15" t="str">
        <f aca="false">IF($H252="","",IF($H252&lt;=30,"1. First 30 days",IF($H252&lt;=90,"2. Days 31–90",IF($H252&lt;=180,"3. Days 91–180",IF($H252&lt;=365,"4. Days 181–365","5. Over a year")))))</f>
        <v/>
      </c>
      <c r="J252" s="15" t="str">
        <f aca="false">IF($A252="","",IFERROR(INDEX(Roster!$D$2:$D$301,MATCH($A252,Roster!$A$2:$A$301,0)),""))</f>
        <v/>
      </c>
      <c r="K252" s="15" t="str">
        <f aca="false">IF($A252="","",IFERROR(IF(INDEX(Roster!$M$2:$M$301,MATCH($A252,Roster!$A$2:$A$301,0))="","",INDEX(Roster!$M$2:$M$301,MATCH($A252,Roster!$A$2:$A$301,0))),""))</f>
        <v/>
      </c>
      <c r="L252" s="14"/>
      <c r="M252" s="14"/>
      <c r="N252" s="14"/>
      <c r="O252" s="15" t="str">
        <f aca="false">IF($A252="","",IF(COUNTIF($L252:$N252,"Yes")=3,"Done","Open"))</f>
        <v/>
      </c>
      <c r="P252" s="14"/>
    </row>
    <row r="253" customFormat="false" ht="15" hidden="false" customHeight="false" outlineLevel="0" collapsed="false">
      <c r="A253" s="14"/>
      <c r="B253" s="15" t="str">
        <f aca="false">IF($A253="","",IFERROR(INDEX(Roster!$B$2:$B$301,MATCH($A253,Roster!$A$2:$A$301,0)),"ID not on Roster"))</f>
        <v/>
      </c>
      <c r="C253" s="15" t="str">
        <f aca="false">IF($A253="","",IFERROR(INDEX(Roster!$F$2:$F$301,MATCH($A253,Roster!$A$2:$A$301,0)),""))</f>
        <v/>
      </c>
      <c r="D253" s="18" t="str">
        <f aca="false">IF($A253="","",IFERROR(INDEX(Roster!$J$2:$J$301,MATCH($A253,Roster!$A$2:$A$301,0)),""))</f>
        <v/>
      </c>
      <c r="E253" s="16"/>
      <c r="F253" s="14"/>
      <c r="G253" s="14"/>
      <c r="H253" s="15" t="str">
        <f aca="false">IF(OR($D253="",$E253=""),"",$E253-$D253)</f>
        <v/>
      </c>
      <c r="I253" s="15" t="str">
        <f aca="false">IF($H253="","",IF($H253&lt;=30,"1. First 30 days",IF($H253&lt;=90,"2. Days 31–90",IF($H253&lt;=180,"3. Days 91–180",IF($H253&lt;=365,"4. Days 181–365","5. Over a year")))))</f>
        <v/>
      </c>
      <c r="J253" s="15" t="str">
        <f aca="false">IF($A253="","",IFERROR(INDEX(Roster!$D$2:$D$301,MATCH($A253,Roster!$A$2:$A$301,0)),""))</f>
        <v/>
      </c>
      <c r="K253" s="15" t="str">
        <f aca="false">IF($A253="","",IFERROR(IF(INDEX(Roster!$M$2:$M$301,MATCH($A253,Roster!$A$2:$A$301,0))="","",INDEX(Roster!$M$2:$M$301,MATCH($A253,Roster!$A$2:$A$301,0))),""))</f>
        <v/>
      </c>
      <c r="L253" s="14"/>
      <c r="M253" s="14"/>
      <c r="N253" s="14"/>
      <c r="O253" s="15" t="str">
        <f aca="false">IF($A253="","",IF(COUNTIF($L253:$N253,"Yes")=3,"Done","Open"))</f>
        <v/>
      </c>
      <c r="P253" s="14"/>
    </row>
    <row r="254" customFormat="false" ht="15" hidden="false" customHeight="false" outlineLevel="0" collapsed="false">
      <c r="A254" s="14"/>
      <c r="B254" s="15" t="str">
        <f aca="false">IF($A254="","",IFERROR(INDEX(Roster!$B$2:$B$301,MATCH($A254,Roster!$A$2:$A$301,0)),"ID not on Roster"))</f>
        <v/>
      </c>
      <c r="C254" s="15" t="str">
        <f aca="false">IF($A254="","",IFERROR(INDEX(Roster!$F$2:$F$301,MATCH($A254,Roster!$A$2:$A$301,0)),""))</f>
        <v/>
      </c>
      <c r="D254" s="18" t="str">
        <f aca="false">IF($A254="","",IFERROR(INDEX(Roster!$J$2:$J$301,MATCH($A254,Roster!$A$2:$A$301,0)),""))</f>
        <v/>
      </c>
      <c r="E254" s="16"/>
      <c r="F254" s="14"/>
      <c r="G254" s="14"/>
      <c r="H254" s="15" t="str">
        <f aca="false">IF(OR($D254="",$E254=""),"",$E254-$D254)</f>
        <v/>
      </c>
      <c r="I254" s="15" t="str">
        <f aca="false">IF($H254="","",IF($H254&lt;=30,"1. First 30 days",IF($H254&lt;=90,"2. Days 31–90",IF($H254&lt;=180,"3. Days 91–180",IF($H254&lt;=365,"4. Days 181–365","5. Over a year")))))</f>
        <v/>
      </c>
      <c r="J254" s="15" t="str">
        <f aca="false">IF($A254="","",IFERROR(INDEX(Roster!$D$2:$D$301,MATCH($A254,Roster!$A$2:$A$301,0)),""))</f>
        <v/>
      </c>
      <c r="K254" s="15" t="str">
        <f aca="false">IF($A254="","",IFERROR(IF(INDEX(Roster!$M$2:$M$301,MATCH($A254,Roster!$A$2:$A$301,0))="","",INDEX(Roster!$M$2:$M$301,MATCH($A254,Roster!$A$2:$A$301,0))),""))</f>
        <v/>
      </c>
      <c r="L254" s="14"/>
      <c r="M254" s="14"/>
      <c r="N254" s="14"/>
      <c r="O254" s="15" t="str">
        <f aca="false">IF($A254="","",IF(COUNTIF($L254:$N254,"Yes")=3,"Done","Open"))</f>
        <v/>
      </c>
      <c r="P254" s="14"/>
    </row>
    <row r="255" customFormat="false" ht="15" hidden="false" customHeight="false" outlineLevel="0" collapsed="false">
      <c r="A255" s="14"/>
      <c r="B255" s="15" t="str">
        <f aca="false">IF($A255="","",IFERROR(INDEX(Roster!$B$2:$B$301,MATCH($A255,Roster!$A$2:$A$301,0)),"ID not on Roster"))</f>
        <v/>
      </c>
      <c r="C255" s="15" t="str">
        <f aca="false">IF($A255="","",IFERROR(INDEX(Roster!$F$2:$F$301,MATCH($A255,Roster!$A$2:$A$301,0)),""))</f>
        <v/>
      </c>
      <c r="D255" s="18" t="str">
        <f aca="false">IF($A255="","",IFERROR(INDEX(Roster!$J$2:$J$301,MATCH($A255,Roster!$A$2:$A$301,0)),""))</f>
        <v/>
      </c>
      <c r="E255" s="16"/>
      <c r="F255" s="14"/>
      <c r="G255" s="14"/>
      <c r="H255" s="15" t="str">
        <f aca="false">IF(OR($D255="",$E255=""),"",$E255-$D255)</f>
        <v/>
      </c>
      <c r="I255" s="15" t="str">
        <f aca="false">IF($H255="","",IF($H255&lt;=30,"1. First 30 days",IF($H255&lt;=90,"2. Days 31–90",IF($H255&lt;=180,"3. Days 91–180",IF($H255&lt;=365,"4. Days 181–365","5. Over a year")))))</f>
        <v/>
      </c>
      <c r="J255" s="15" t="str">
        <f aca="false">IF($A255="","",IFERROR(INDEX(Roster!$D$2:$D$301,MATCH($A255,Roster!$A$2:$A$301,0)),""))</f>
        <v/>
      </c>
      <c r="K255" s="15" t="str">
        <f aca="false">IF($A255="","",IFERROR(IF(INDEX(Roster!$M$2:$M$301,MATCH($A255,Roster!$A$2:$A$301,0))="","",INDEX(Roster!$M$2:$M$301,MATCH($A255,Roster!$A$2:$A$301,0))),""))</f>
        <v/>
      </c>
      <c r="L255" s="14"/>
      <c r="M255" s="14"/>
      <c r="N255" s="14"/>
      <c r="O255" s="15" t="str">
        <f aca="false">IF($A255="","",IF(COUNTIF($L255:$N255,"Yes")=3,"Done","Open"))</f>
        <v/>
      </c>
      <c r="P255" s="14"/>
    </row>
    <row r="256" customFormat="false" ht="15" hidden="false" customHeight="false" outlineLevel="0" collapsed="false">
      <c r="A256" s="14"/>
      <c r="B256" s="15" t="str">
        <f aca="false">IF($A256="","",IFERROR(INDEX(Roster!$B$2:$B$301,MATCH($A256,Roster!$A$2:$A$301,0)),"ID not on Roster"))</f>
        <v/>
      </c>
      <c r="C256" s="15" t="str">
        <f aca="false">IF($A256="","",IFERROR(INDEX(Roster!$F$2:$F$301,MATCH($A256,Roster!$A$2:$A$301,0)),""))</f>
        <v/>
      </c>
      <c r="D256" s="18" t="str">
        <f aca="false">IF($A256="","",IFERROR(INDEX(Roster!$J$2:$J$301,MATCH($A256,Roster!$A$2:$A$301,0)),""))</f>
        <v/>
      </c>
      <c r="E256" s="16"/>
      <c r="F256" s="14"/>
      <c r="G256" s="14"/>
      <c r="H256" s="15" t="str">
        <f aca="false">IF(OR($D256="",$E256=""),"",$E256-$D256)</f>
        <v/>
      </c>
      <c r="I256" s="15" t="str">
        <f aca="false">IF($H256="","",IF($H256&lt;=30,"1. First 30 days",IF($H256&lt;=90,"2. Days 31–90",IF($H256&lt;=180,"3. Days 91–180",IF($H256&lt;=365,"4. Days 181–365","5. Over a year")))))</f>
        <v/>
      </c>
      <c r="J256" s="15" t="str">
        <f aca="false">IF($A256="","",IFERROR(INDEX(Roster!$D$2:$D$301,MATCH($A256,Roster!$A$2:$A$301,0)),""))</f>
        <v/>
      </c>
      <c r="K256" s="15" t="str">
        <f aca="false">IF($A256="","",IFERROR(IF(INDEX(Roster!$M$2:$M$301,MATCH($A256,Roster!$A$2:$A$301,0))="","",INDEX(Roster!$M$2:$M$301,MATCH($A256,Roster!$A$2:$A$301,0))),""))</f>
        <v/>
      </c>
      <c r="L256" s="14"/>
      <c r="M256" s="14"/>
      <c r="N256" s="14"/>
      <c r="O256" s="15" t="str">
        <f aca="false">IF($A256="","",IF(COUNTIF($L256:$N256,"Yes")=3,"Done","Open"))</f>
        <v/>
      </c>
      <c r="P256" s="14"/>
    </row>
    <row r="257" customFormat="false" ht="15" hidden="false" customHeight="false" outlineLevel="0" collapsed="false">
      <c r="A257" s="14"/>
      <c r="B257" s="15" t="str">
        <f aca="false">IF($A257="","",IFERROR(INDEX(Roster!$B$2:$B$301,MATCH($A257,Roster!$A$2:$A$301,0)),"ID not on Roster"))</f>
        <v/>
      </c>
      <c r="C257" s="15" t="str">
        <f aca="false">IF($A257="","",IFERROR(INDEX(Roster!$F$2:$F$301,MATCH($A257,Roster!$A$2:$A$301,0)),""))</f>
        <v/>
      </c>
      <c r="D257" s="18" t="str">
        <f aca="false">IF($A257="","",IFERROR(INDEX(Roster!$J$2:$J$301,MATCH($A257,Roster!$A$2:$A$301,0)),""))</f>
        <v/>
      </c>
      <c r="E257" s="16"/>
      <c r="F257" s="14"/>
      <c r="G257" s="14"/>
      <c r="H257" s="15" t="str">
        <f aca="false">IF(OR($D257="",$E257=""),"",$E257-$D257)</f>
        <v/>
      </c>
      <c r="I257" s="15" t="str">
        <f aca="false">IF($H257="","",IF($H257&lt;=30,"1. First 30 days",IF($H257&lt;=90,"2. Days 31–90",IF($H257&lt;=180,"3. Days 91–180",IF($H257&lt;=365,"4. Days 181–365","5. Over a year")))))</f>
        <v/>
      </c>
      <c r="J257" s="15" t="str">
        <f aca="false">IF($A257="","",IFERROR(INDEX(Roster!$D$2:$D$301,MATCH($A257,Roster!$A$2:$A$301,0)),""))</f>
        <v/>
      </c>
      <c r="K257" s="15" t="str">
        <f aca="false">IF($A257="","",IFERROR(IF(INDEX(Roster!$M$2:$M$301,MATCH($A257,Roster!$A$2:$A$301,0))="","",INDEX(Roster!$M$2:$M$301,MATCH($A257,Roster!$A$2:$A$301,0))),""))</f>
        <v/>
      </c>
      <c r="L257" s="14"/>
      <c r="M257" s="14"/>
      <c r="N257" s="14"/>
      <c r="O257" s="15" t="str">
        <f aca="false">IF($A257="","",IF(COUNTIF($L257:$N257,"Yes")=3,"Done","Open"))</f>
        <v/>
      </c>
      <c r="P257" s="14"/>
    </row>
    <row r="258" customFormat="false" ht="15" hidden="false" customHeight="false" outlineLevel="0" collapsed="false">
      <c r="A258" s="14"/>
      <c r="B258" s="15" t="str">
        <f aca="false">IF($A258="","",IFERROR(INDEX(Roster!$B$2:$B$301,MATCH($A258,Roster!$A$2:$A$301,0)),"ID not on Roster"))</f>
        <v/>
      </c>
      <c r="C258" s="15" t="str">
        <f aca="false">IF($A258="","",IFERROR(INDEX(Roster!$F$2:$F$301,MATCH($A258,Roster!$A$2:$A$301,0)),""))</f>
        <v/>
      </c>
      <c r="D258" s="18" t="str">
        <f aca="false">IF($A258="","",IFERROR(INDEX(Roster!$J$2:$J$301,MATCH($A258,Roster!$A$2:$A$301,0)),""))</f>
        <v/>
      </c>
      <c r="E258" s="16"/>
      <c r="F258" s="14"/>
      <c r="G258" s="14"/>
      <c r="H258" s="15" t="str">
        <f aca="false">IF(OR($D258="",$E258=""),"",$E258-$D258)</f>
        <v/>
      </c>
      <c r="I258" s="15" t="str">
        <f aca="false">IF($H258="","",IF($H258&lt;=30,"1. First 30 days",IF($H258&lt;=90,"2. Days 31–90",IF($H258&lt;=180,"3. Days 91–180",IF($H258&lt;=365,"4. Days 181–365","5. Over a year")))))</f>
        <v/>
      </c>
      <c r="J258" s="15" t="str">
        <f aca="false">IF($A258="","",IFERROR(INDEX(Roster!$D$2:$D$301,MATCH($A258,Roster!$A$2:$A$301,0)),""))</f>
        <v/>
      </c>
      <c r="K258" s="15" t="str">
        <f aca="false">IF($A258="","",IFERROR(IF(INDEX(Roster!$M$2:$M$301,MATCH($A258,Roster!$A$2:$A$301,0))="","",INDEX(Roster!$M$2:$M$301,MATCH($A258,Roster!$A$2:$A$301,0))),""))</f>
        <v/>
      </c>
      <c r="L258" s="14"/>
      <c r="M258" s="14"/>
      <c r="N258" s="14"/>
      <c r="O258" s="15" t="str">
        <f aca="false">IF($A258="","",IF(COUNTIF($L258:$N258,"Yes")=3,"Done","Open"))</f>
        <v/>
      </c>
      <c r="P258" s="14"/>
    </row>
    <row r="259" customFormat="false" ht="15" hidden="false" customHeight="false" outlineLevel="0" collapsed="false">
      <c r="A259" s="14"/>
      <c r="B259" s="15" t="str">
        <f aca="false">IF($A259="","",IFERROR(INDEX(Roster!$B$2:$B$301,MATCH($A259,Roster!$A$2:$A$301,0)),"ID not on Roster"))</f>
        <v/>
      </c>
      <c r="C259" s="15" t="str">
        <f aca="false">IF($A259="","",IFERROR(INDEX(Roster!$F$2:$F$301,MATCH($A259,Roster!$A$2:$A$301,0)),""))</f>
        <v/>
      </c>
      <c r="D259" s="18" t="str">
        <f aca="false">IF($A259="","",IFERROR(INDEX(Roster!$J$2:$J$301,MATCH($A259,Roster!$A$2:$A$301,0)),""))</f>
        <v/>
      </c>
      <c r="E259" s="16"/>
      <c r="F259" s="14"/>
      <c r="G259" s="14"/>
      <c r="H259" s="15" t="str">
        <f aca="false">IF(OR($D259="",$E259=""),"",$E259-$D259)</f>
        <v/>
      </c>
      <c r="I259" s="15" t="str">
        <f aca="false">IF($H259="","",IF($H259&lt;=30,"1. First 30 days",IF($H259&lt;=90,"2. Days 31–90",IF($H259&lt;=180,"3. Days 91–180",IF($H259&lt;=365,"4. Days 181–365","5. Over a year")))))</f>
        <v/>
      </c>
      <c r="J259" s="15" t="str">
        <f aca="false">IF($A259="","",IFERROR(INDEX(Roster!$D$2:$D$301,MATCH($A259,Roster!$A$2:$A$301,0)),""))</f>
        <v/>
      </c>
      <c r="K259" s="15" t="str">
        <f aca="false">IF($A259="","",IFERROR(IF(INDEX(Roster!$M$2:$M$301,MATCH($A259,Roster!$A$2:$A$301,0))="","",INDEX(Roster!$M$2:$M$301,MATCH($A259,Roster!$A$2:$A$301,0))),""))</f>
        <v/>
      </c>
      <c r="L259" s="14"/>
      <c r="M259" s="14"/>
      <c r="N259" s="14"/>
      <c r="O259" s="15" t="str">
        <f aca="false">IF($A259="","",IF(COUNTIF($L259:$N259,"Yes")=3,"Done","Open"))</f>
        <v/>
      </c>
      <c r="P259" s="14"/>
    </row>
    <row r="260" customFormat="false" ht="15" hidden="false" customHeight="false" outlineLevel="0" collapsed="false">
      <c r="A260" s="14"/>
      <c r="B260" s="15" t="str">
        <f aca="false">IF($A260="","",IFERROR(INDEX(Roster!$B$2:$B$301,MATCH($A260,Roster!$A$2:$A$301,0)),"ID not on Roster"))</f>
        <v/>
      </c>
      <c r="C260" s="15" t="str">
        <f aca="false">IF($A260="","",IFERROR(INDEX(Roster!$F$2:$F$301,MATCH($A260,Roster!$A$2:$A$301,0)),""))</f>
        <v/>
      </c>
      <c r="D260" s="18" t="str">
        <f aca="false">IF($A260="","",IFERROR(INDEX(Roster!$J$2:$J$301,MATCH($A260,Roster!$A$2:$A$301,0)),""))</f>
        <v/>
      </c>
      <c r="E260" s="16"/>
      <c r="F260" s="14"/>
      <c r="G260" s="14"/>
      <c r="H260" s="15" t="str">
        <f aca="false">IF(OR($D260="",$E260=""),"",$E260-$D260)</f>
        <v/>
      </c>
      <c r="I260" s="15" t="str">
        <f aca="false">IF($H260="","",IF($H260&lt;=30,"1. First 30 days",IF($H260&lt;=90,"2. Days 31–90",IF($H260&lt;=180,"3. Days 91–180",IF($H260&lt;=365,"4. Days 181–365","5. Over a year")))))</f>
        <v/>
      </c>
      <c r="J260" s="15" t="str">
        <f aca="false">IF($A260="","",IFERROR(INDEX(Roster!$D$2:$D$301,MATCH($A260,Roster!$A$2:$A$301,0)),""))</f>
        <v/>
      </c>
      <c r="K260" s="15" t="str">
        <f aca="false">IF($A260="","",IFERROR(IF(INDEX(Roster!$M$2:$M$301,MATCH($A260,Roster!$A$2:$A$301,0))="","",INDEX(Roster!$M$2:$M$301,MATCH($A260,Roster!$A$2:$A$301,0))),""))</f>
        <v/>
      </c>
      <c r="L260" s="14"/>
      <c r="M260" s="14"/>
      <c r="N260" s="14"/>
      <c r="O260" s="15" t="str">
        <f aca="false">IF($A260="","",IF(COUNTIF($L260:$N260,"Yes")=3,"Done","Open"))</f>
        <v/>
      </c>
      <c r="P260" s="14"/>
    </row>
    <row r="261" customFormat="false" ht="15" hidden="false" customHeight="false" outlineLevel="0" collapsed="false">
      <c r="A261" s="14"/>
      <c r="B261" s="15" t="str">
        <f aca="false">IF($A261="","",IFERROR(INDEX(Roster!$B$2:$B$301,MATCH($A261,Roster!$A$2:$A$301,0)),"ID not on Roster"))</f>
        <v/>
      </c>
      <c r="C261" s="15" t="str">
        <f aca="false">IF($A261="","",IFERROR(INDEX(Roster!$F$2:$F$301,MATCH($A261,Roster!$A$2:$A$301,0)),""))</f>
        <v/>
      </c>
      <c r="D261" s="18" t="str">
        <f aca="false">IF($A261="","",IFERROR(INDEX(Roster!$J$2:$J$301,MATCH($A261,Roster!$A$2:$A$301,0)),""))</f>
        <v/>
      </c>
      <c r="E261" s="16"/>
      <c r="F261" s="14"/>
      <c r="G261" s="14"/>
      <c r="H261" s="15" t="str">
        <f aca="false">IF(OR($D261="",$E261=""),"",$E261-$D261)</f>
        <v/>
      </c>
      <c r="I261" s="15" t="str">
        <f aca="false">IF($H261="","",IF($H261&lt;=30,"1. First 30 days",IF($H261&lt;=90,"2. Days 31–90",IF($H261&lt;=180,"3. Days 91–180",IF($H261&lt;=365,"4. Days 181–365","5. Over a year")))))</f>
        <v/>
      </c>
      <c r="J261" s="15" t="str">
        <f aca="false">IF($A261="","",IFERROR(INDEX(Roster!$D$2:$D$301,MATCH($A261,Roster!$A$2:$A$301,0)),""))</f>
        <v/>
      </c>
      <c r="K261" s="15" t="str">
        <f aca="false">IF($A261="","",IFERROR(IF(INDEX(Roster!$M$2:$M$301,MATCH($A261,Roster!$A$2:$A$301,0))="","",INDEX(Roster!$M$2:$M$301,MATCH($A261,Roster!$A$2:$A$301,0))),""))</f>
        <v/>
      </c>
      <c r="L261" s="14"/>
      <c r="M261" s="14"/>
      <c r="N261" s="14"/>
      <c r="O261" s="15" t="str">
        <f aca="false">IF($A261="","",IF(COUNTIF($L261:$N261,"Yes")=3,"Done","Open"))</f>
        <v/>
      </c>
      <c r="P261" s="14"/>
    </row>
    <row r="262" customFormat="false" ht="15" hidden="false" customHeight="false" outlineLevel="0" collapsed="false">
      <c r="A262" s="14"/>
      <c r="B262" s="15" t="str">
        <f aca="false">IF($A262="","",IFERROR(INDEX(Roster!$B$2:$B$301,MATCH($A262,Roster!$A$2:$A$301,0)),"ID not on Roster"))</f>
        <v/>
      </c>
      <c r="C262" s="15" t="str">
        <f aca="false">IF($A262="","",IFERROR(INDEX(Roster!$F$2:$F$301,MATCH($A262,Roster!$A$2:$A$301,0)),""))</f>
        <v/>
      </c>
      <c r="D262" s="18" t="str">
        <f aca="false">IF($A262="","",IFERROR(INDEX(Roster!$J$2:$J$301,MATCH($A262,Roster!$A$2:$A$301,0)),""))</f>
        <v/>
      </c>
      <c r="E262" s="16"/>
      <c r="F262" s="14"/>
      <c r="G262" s="14"/>
      <c r="H262" s="15" t="str">
        <f aca="false">IF(OR($D262="",$E262=""),"",$E262-$D262)</f>
        <v/>
      </c>
      <c r="I262" s="15" t="str">
        <f aca="false">IF($H262="","",IF($H262&lt;=30,"1. First 30 days",IF($H262&lt;=90,"2. Days 31–90",IF($H262&lt;=180,"3. Days 91–180",IF($H262&lt;=365,"4. Days 181–365","5. Over a year")))))</f>
        <v/>
      </c>
      <c r="J262" s="15" t="str">
        <f aca="false">IF($A262="","",IFERROR(INDEX(Roster!$D$2:$D$301,MATCH($A262,Roster!$A$2:$A$301,0)),""))</f>
        <v/>
      </c>
      <c r="K262" s="15" t="str">
        <f aca="false">IF($A262="","",IFERROR(IF(INDEX(Roster!$M$2:$M$301,MATCH($A262,Roster!$A$2:$A$301,0))="","",INDEX(Roster!$M$2:$M$301,MATCH($A262,Roster!$A$2:$A$301,0))),""))</f>
        <v/>
      </c>
      <c r="L262" s="14"/>
      <c r="M262" s="14"/>
      <c r="N262" s="14"/>
      <c r="O262" s="15" t="str">
        <f aca="false">IF($A262="","",IF(COUNTIF($L262:$N262,"Yes")=3,"Done","Open"))</f>
        <v/>
      </c>
      <c r="P262" s="14"/>
    </row>
    <row r="263" customFormat="false" ht="15" hidden="false" customHeight="false" outlineLevel="0" collapsed="false">
      <c r="A263" s="14"/>
      <c r="B263" s="15" t="str">
        <f aca="false">IF($A263="","",IFERROR(INDEX(Roster!$B$2:$B$301,MATCH($A263,Roster!$A$2:$A$301,0)),"ID not on Roster"))</f>
        <v/>
      </c>
      <c r="C263" s="15" t="str">
        <f aca="false">IF($A263="","",IFERROR(INDEX(Roster!$F$2:$F$301,MATCH($A263,Roster!$A$2:$A$301,0)),""))</f>
        <v/>
      </c>
      <c r="D263" s="18" t="str">
        <f aca="false">IF($A263="","",IFERROR(INDEX(Roster!$J$2:$J$301,MATCH($A263,Roster!$A$2:$A$301,0)),""))</f>
        <v/>
      </c>
      <c r="E263" s="16"/>
      <c r="F263" s="14"/>
      <c r="G263" s="14"/>
      <c r="H263" s="15" t="str">
        <f aca="false">IF(OR($D263="",$E263=""),"",$E263-$D263)</f>
        <v/>
      </c>
      <c r="I263" s="15" t="str">
        <f aca="false">IF($H263="","",IF($H263&lt;=30,"1. First 30 days",IF($H263&lt;=90,"2. Days 31–90",IF($H263&lt;=180,"3. Days 91–180",IF($H263&lt;=365,"4. Days 181–365","5. Over a year")))))</f>
        <v/>
      </c>
      <c r="J263" s="15" t="str">
        <f aca="false">IF($A263="","",IFERROR(INDEX(Roster!$D$2:$D$301,MATCH($A263,Roster!$A$2:$A$301,0)),""))</f>
        <v/>
      </c>
      <c r="K263" s="15" t="str">
        <f aca="false">IF($A263="","",IFERROR(IF(INDEX(Roster!$M$2:$M$301,MATCH($A263,Roster!$A$2:$A$301,0))="","",INDEX(Roster!$M$2:$M$301,MATCH($A263,Roster!$A$2:$A$301,0))),""))</f>
        <v/>
      </c>
      <c r="L263" s="14"/>
      <c r="M263" s="14"/>
      <c r="N263" s="14"/>
      <c r="O263" s="15" t="str">
        <f aca="false">IF($A263="","",IF(COUNTIF($L263:$N263,"Yes")=3,"Done","Open"))</f>
        <v/>
      </c>
      <c r="P263" s="14"/>
    </row>
    <row r="264" customFormat="false" ht="15" hidden="false" customHeight="false" outlineLevel="0" collapsed="false">
      <c r="A264" s="14"/>
      <c r="B264" s="15" t="str">
        <f aca="false">IF($A264="","",IFERROR(INDEX(Roster!$B$2:$B$301,MATCH($A264,Roster!$A$2:$A$301,0)),"ID not on Roster"))</f>
        <v/>
      </c>
      <c r="C264" s="15" t="str">
        <f aca="false">IF($A264="","",IFERROR(INDEX(Roster!$F$2:$F$301,MATCH($A264,Roster!$A$2:$A$301,0)),""))</f>
        <v/>
      </c>
      <c r="D264" s="18" t="str">
        <f aca="false">IF($A264="","",IFERROR(INDEX(Roster!$J$2:$J$301,MATCH($A264,Roster!$A$2:$A$301,0)),""))</f>
        <v/>
      </c>
      <c r="E264" s="16"/>
      <c r="F264" s="14"/>
      <c r="G264" s="14"/>
      <c r="H264" s="15" t="str">
        <f aca="false">IF(OR($D264="",$E264=""),"",$E264-$D264)</f>
        <v/>
      </c>
      <c r="I264" s="15" t="str">
        <f aca="false">IF($H264="","",IF($H264&lt;=30,"1. First 30 days",IF($H264&lt;=90,"2. Days 31–90",IF($H264&lt;=180,"3. Days 91–180",IF($H264&lt;=365,"4. Days 181–365","5. Over a year")))))</f>
        <v/>
      </c>
      <c r="J264" s="15" t="str">
        <f aca="false">IF($A264="","",IFERROR(INDEX(Roster!$D$2:$D$301,MATCH($A264,Roster!$A$2:$A$301,0)),""))</f>
        <v/>
      </c>
      <c r="K264" s="15" t="str">
        <f aca="false">IF($A264="","",IFERROR(IF(INDEX(Roster!$M$2:$M$301,MATCH($A264,Roster!$A$2:$A$301,0))="","",INDEX(Roster!$M$2:$M$301,MATCH($A264,Roster!$A$2:$A$301,0))),""))</f>
        <v/>
      </c>
      <c r="L264" s="14"/>
      <c r="M264" s="14"/>
      <c r="N264" s="14"/>
      <c r="O264" s="15" t="str">
        <f aca="false">IF($A264="","",IF(COUNTIF($L264:$N264,"Yes")=3,"Done","Open"))</f>
        <v/>
      </c>
      <c r="P264" s="14"/>
    </row>
    <row r="265" customFormat="false" ht="15" hidden="false" customHeight="false" outlineLevel="0" collapsed="false">
      <c r="A265" s="14"/>
      <c r="B265" s="15" t="str">
        <f aca="false">IF($A265="","",IFERROR(INDEX(Roster!$B$2:$B$301,MATCH($A265,Roster!$A$2:$A$301,0)),"ID not on Roster"))</f>
        <v/>
      </c>
      <c r="C265" s="15" t="str">
        <f aca="false">IF($A265="","",IFERROR(INDEX(Roster!$F$2:$F$301,MATCH($A265,Roster!$A$2:$A$301,0)),""))</f>
        <v/>
      </c>
      <c r="D265" s="18" t="str">
        <f aca="false">IF($A265="","",IFERROR(INDEX(Roster!$J$2:$J$301,MATCH($A265,Roster!$A$2:$A$301,0)),""))</f>
        <v/>
      </c>
      <c r="E265" s="16"/>
      <c r="F265" s="14"/>
      <c r="G265" s="14"/>
      <c r="H265" s="15" t="str">
        <f aca="false">IF(OR($D265="",$E265=""),"",$E265-$D265)</f>
        <v/>
      </c>
      <c r="I265" s="15" t="str">
        <f aca="false">IF($H265="","",IF($H265&lt;=30,"1. First 30 days",IF($H265&lt;=90,"2. Days 31–90",IF($H265&lt;=180,"3. Days 91–180",IF($H265&lt;=365,"4. Days 181–365","5. Over a year")))))</f>
        <v/>
      </c>
      <c r="J265" s="15" t="str">
        <f aca="false">IF($A265="","",IFERROR(INDEX(Roster!$D$2:$D$301,MATCH($A265,Roster!$A$2:$A$301,0)),""))</f>
        <v/>
      </c>
      <c r="K265" s="15" t="str">
        <f aca="false">IF($A265="","",IFERROR(IF(INDEX(Roster!$M$2:$M$301,MATCH($A265,Roster!$A$2:$A$301,0))="","",INDEX(Roster!$M$2:$M$301,MATCH($A265,Roster!$A$2:$A$301,0))),""))</f>
        <v/>
      </c>
      <c r="L265" s="14"/>
      <c r="M265" s="14"/>
      <c r="N265" s="14"/>
      <c r="O265" s="15" t="str">
        <f aca="false">IF($A265="","",IF(COUNTIF($L265:$N265,"Yes")=3,"Done","Open"))</f>
        <v/>
      </c>
      <c r="P265" s="14"/>
    </row>
    <row r="266" customFormat="false" ht="15" hidden="false" customHeight="false" outlineLevel="0" collapsed="false">
      <c r="A266" s="14"/>
      <c r="B266" s="15" t="str">
        <f aca="false">IF($A266="","",IFERROR(INDEX(Roster!$B$2:$B$301,MATCH($A266,Roster!$A$2:$A$301,0)),"ID not on Roster"))</f>
        <v/>
      </c>
      <c r="C266" s="15" t="str">
        <f aca="false">IF($A266="","",IFERROR(INDEX(Roster!$F$2:$F$301,MATCH($A266,Roster!$A$2:$A$301,0)),""))</f>
        <v/>
      </c>
      <c r="D266" s="18" t="str">
        <f aca="false">IF($A266="","",IFERROR(INDEX(Roster!$J$2:$J$301,MATCH($A266,Roster!$A$2:$A$301,0)),""))</f>
        <v/>
      </c>
      <c r="E266" s="16"/>
      <c r="F266" s="14"/>
      <c r="G266" s="14"/>
      <c r="H266" s="15" t="str">
        <f aca="false">IF(OR($D266="",$E266=""),"",$E266-$D266)</f>
        <v/>
      </c>
      <c r="I266" s="15" t="str">
        <f aca="false">IF($H266="","",IF($H266&lt;=30,"1. First 30 days",IF($H266&lt;=90,"2. Days 31–90",IF($H266&lt;=180,"3. Days 91–180",IF($H266&lt;=365,"4. Days 181–365","5. Over a year")))))</f>
        <v/>
      </c>
      <c r="J266" s="15" t="str">
        <f aca="false">IF($A266="","",IFERROR(INDEX(Roster!$D$2:$D$301,MATCH($A266,Roster!$A$2:$A$301,0)),""))</f>
        <v/>
      </c>
      <c r="K266" s="15" t="str">
        <f aca="false">IF($A266="","",IFERROR(IF(INDEX(Roster!$M$2:$M$301,MATCH($A266,Roster!$A$2:$A$301,0))="","",INDEX(Roster!$M$2:$M$301,MATCH($A266,Roster!$A$2:$A$301,0))),""))</f>
        <v/>
      </c>
      <c r="L266" s="14"/>
      <c r="M266" s="14"/>
      <c r="N266" s="14"/>
      <c r="O266" s="15" t="str">
        <f aca="false">IF($A266="","",IF(COUNTIF($L266:$N266,"Yes")=3,"Done","Open"))</f>
        <v/>
      </c>
      <c r="P266" s="14"/>
    </row>
    <row r="267" customFormat="false" ht="15" hidden="false" customHeight="false" outlineLevel="0" collapsed="false">
      <c r="A267" s="14"/>
      <c r="B267" s="15" t="str">
        <f aca="false">IF($A267="","",IFERROR(INDEX(Roster!$B$2:$B$301,MATCH($A267,Roster!$A$2:$A$301,0)),"ID not on Roster"))</f>
        <v/>
      </c>
      <c r="C267" s="15" t="str">
        <f aca="false">IF($A267="","",IFERROR(INDEX(Roster!$F$2:$F$301,MATCH($A267,Roster!$A$2:$A$301,0)),""))</f>
        <v/>
      </c>
      <c r="D267" s="18" t="str">
        <f aca="false">IF($A267="","",IFERROR(INDEX(Roster!$J$2:$J$301,MATCH($A267,Roster!$A$2:$A$301,0)),""))</f>
        <v/>
      </c>
      <c r="E267" s="16"/>
      <c r="F267" s="14"/>
      <c r="G267" s="14"/>
      <c r="H267" s="15" t="str">
        <f aca="false">IF(OR($D267="",$E267=""),"",$E267-$D267)</f>
        <v/>
      </c>
      <c r="I267" s="15" t="str">
        <f aca="false">IF($H267="","",IF($H267&lt;=30,"1. First 30 days",IF($H267&lt;=90,"2. Days 31–90",IF($H267&lt;=180,"3. Days 91–180",IF($H267&lt;=365,"4. Days 181–365","5. Over a year")))))</f>
        <v/>
      </c>
      <c r="J267" s="15" t="str">
        <f aca="false">IF($A267="","",IFERROR(INDEX(Roster!$D$2:$D$301,MATCH($A267,Roster!$A$2:$A$301,0)),""))</f>
        <v/>
      </c>
      <c r="K267" s="15" t="str">
        <f aca="false">IF($A267="","",IFERROR(IF(INDEX(Roster!$M$2:$M$301,MATCH($A267,Roster!$A$2:$A$301,0))="","",INDEX(Roster!$M$2:$M$301,MATCH($A267,Roster!$A$2:$A$301,0))),""))</f>
        <v/>
      </c>
      <c r="L267" s="14"/>
      <c r="M267" s="14"/>
      <c r="N267" s="14"/>
      <c r="O267" s="15" t="str">
        <f aca="false">IF($A267="","",IF(COUNTIF($L267:$N267,"Yes")=3,"Done","Open"))</f>
        <v/>
      </c>
      <c r="P267" s="14"/>
    </row>
    <row r="268" customFormat="false" ht="15" hidden="false" customHeight="false" outlineLevel="0" collapsed="false">
      <c r="A268" s="14"/>
      <c r="B268" s="15" t="str">
        <f aca="false">IF($A268="","",IFERROR(INDEX(Roster!$B$2:$B$301,MATCH($A268,Roster!$A$2:$A$301,0)),"ID not on Roster"))</f>
        <v/>
      </c>
      <c r="C268" s="15" t="str">
        <f aca="false">IF($A268="","",IFERROR(INDEX(Roster!$F$2:$F$301,MATCH($A268,Roster!$A$2:$A$301,0)),""))</f>
        <v/>
      </c>
      <c r="D268" s="18" t="str">
        <f aca="false">IF($A268="","",IFERROR(INDEX(Roster!$J$2:$J$301,MATCH($A268,Roster!$A$2:$A$301,0)),""))</f>
        <v/>
      </c>
      <c r="E268" s="16"/>
      <c r="F268" s="14"/>
      <c r="G268" s="14"/>
      <c r="H268" s="15" t="str">
        <f aca="false">IF(OR($D268="",$E268=""),"",$E268-$D268)</f>
        <v/>
      </c>
      <c r="I268" s="15" t="str">
        <f aca="false">IF($H268="","",IF($H268&lt;=30,"1. First 30 days",IF($H268&lt;=90,"2. Days 31–90",IF($H268&lt;=180,"3. Days 91–180",IF($H268&lt;=365,"4. Days 181–365","5. Over a year")))))</f>
        <v/>
      </c>
      <c r="J268" s="15" t="str">
        <f aca="false">IF($A268="","",IFERROR(INDEX(Roster!$D$2:$D$301,MATCH($A268,Roster!$A$2:$A$301,0)),""))</f>
        <v/>
      </c>
      <c r="K268" s="15" t="str">
        <f aca="false">IF($A268="","",IFERROR(IF(INDEX(Roster!$M$2:$M$301,MATCH($A268,Roster!$A$2:$A$301,0))="","",INDEX(Roster!$M$2:$M$301,MATCH($A268,Roster!$A$2:$A$301,0))),""))</f>
        <v/>
      </c>
      <c r="L268" s="14"/>
      <c r="M268" s="14"/>
      <c r="N268" s="14"/>
      <c r="O268" s="15" t="str">
        <f aca="false">IF($A268="","",IF(COUNTIF($L268:$N268,"Yes")=3,"Done","Open"))</f>
        <v/>
      </c>
      <c r="P268" s="14"/>
    </row>
    <row r="269" customFormat="false" ht="15" hidden="false" customHeight="false" outlineLevel="0" collapsed="false">
      <c r="A269" s="14"/>
      <c r="B269" s="15" t="str">
        <f aca="false">IF($A269="","",IFERROR(INDEX(Roster!$B$2:$B$301,MATCH($A269,Roster!$A$2:$A$301,0)),"ID not on Roster"))</f>
        <v/>
      </c>
      <c r="C269" s="15" t="str">
        <f aca="false">IF($A269="","",IFERROR(INDEX(Roster!$F$2:$F$301,MATCH($A269,Roster!$A$2:$A$301,0)),""))</f>
        <v/>
      </c>
      <c r="D269" s="18" t="str">
        <f aca="false">IF($A269="","",IFERROR(INDEX(Roster!$J$2:$J$301,MATCH($A269,Roster!$A$2:$A$301,0)),""))</f>
        <v/>
      </c>
      <c r="E269" s="16"/>
      <c r="F269" s="14"/>
      <c r="G269" s="14"/>
      <c r="H269" s="15" t="str">
        <f aca="false">IF(OR($D269="",$E269=""),"",$E269-$D269)</f>
        <v/>
      </c>
      <c r="I269" s="15" t="str">
        <f aca="false">IF($H269="","",IF($H269&lt;=30,"1. First 30 days",IF($H269&lt;=90,"2. Days 31–90",IF($H269&lt;=180,"3. Days 91–180",IF($H269&lt;=365,"4. Days 181–365","5. Over a year")))))</f>
        <v/>
      </c>
      <c r="J269" s="15" t="str">
        <f aca="false">IF($A269="","",IFERROR(INDEX(Roster!$D$2:$D$301,MATCH($A269,Roster!$A$2:$A$301,0)),""))</f>
        <v/>
      </c>
      <c r="K269" s="15" t="str">
        <f aca="false">IF($A269="","",IFERROR(IF(INDEX(Roster!$M$2:$M$301,MATCH($A269,Roster!$A$2:$A$301,0))="","",INDEX(Roster!$M$2:$M$301,MATCH($A269,Roster!$A$2:$A$301,0))),""))</f>
        <v/>
      </c>
      <c r="L269" s="14"/>
      <c r="M269" s="14"/>
      <c r="N269" s="14"/>
      <c r="O269" s="15" t="str">
        <f aca="false">IF($A269="","",IF(COUNTIF($L269:$N269,"Yes")=3,"Done","Open"))</f>
        <v/>
      </c>
      <c r="P269" s="14"/>
    </row>
    <row r="270" customFormat="false" ht="15" hidden="false" customHeight="false" outlineLevel="0" collapsed="false">
      <c r="A270" s="14"/>
      <c r="B270" s="15" t="str">
        <f aca="false">IF($A270="","",IFERROR(INDEX(Roster!$B$2:$B$301,MATCH($A270,Roster!$A$2:$A$301,0)),"ID not on Roster"))</f>
        <v/>
      </c>
      <c r="C270" s="15" t="str">
        <f aca="false">IF($A270="","",IFERROR(INDEX(Roster!$F$2:$F$301,MATCH($A270,Roster!$A$2:$A$301,0)),""))</f>
        <v/>
      </c>
      <c r="D270" s="18" t="str">
        <f aca="false">IF($A270="","",IFERROR(INDEX(Roster!$J$2:$J$301,MATCH($A270,Roster!$A$2:$A$301,0)),""))</f>
        <v/>
      </c>
      <c r="E270" s="16"/>
      <c r="F270" s="14"/>
      <c r="G270" s="14"/>
      <c r="H270" s="15" t="str">
        <f aca="false">IF(OR($D270="",$E270=""),"",$E270-$D270)</f>
        <v/>
      </c>
      <c r="I270" s="15" t="str">
        <f aca="false">IF($H270="","",IF($H270&lt;=30,"1. First 30 days",IF($H270&lt;=90,"2. Days 31–90",IF($H270&lt;=180,"3. Days 91–180",IF($H270&lt;=365,"4. Days 181–365","5. Over a year")))))</f>
        <v/>
      </c>
      <c r="J270" s="15" t="str">
        <f aca="false">IF($A270="","",IFERROR(INDEX(Roster!$D$2:$D$301,MATCH($A270,Roster!$A$2:$A$301,0)),""))</f>
        <v/>
      </c>
      <c r="K270" s="15" t="str">
        <f aca="false">IF($A270="","",IFERROR(IF(INDEX(Roster!$M$2:$M$301,MATCH($A270,Roster!$A$2:$A$301,0))="","",INDEX(Roster!$M$2:$M$301,MATCH($A270,Roster!$A$2:$A$301,0))),""))</f>
        <v/>
      </c>
      <c r="L270" s="14"/>
      <c r="M270" s="14"/>
      <c r="N270" s="14"/>
      <c r="O270" s="15" t="str">
        <f aca="false">IF($A270="","",IF(COUNTIF($L270:$N270,"Yes")=3,"Done","Open"))</f>
        <v/>
      </c>
      <c r="P270" s="14"/>
    </row>
    <row r="271" customFormat="false" ht="15" hidden="false" customHeight="false" outlineLevel="0" collapsed="false">
      <c r="A271" s="14"/>
      <c r="B271" s="15" t="str">
        <f aca="false">IF($A271="","",IFERROR(INDEX(Roster!$B$2:$B$301,MATCH($A271,Roster!$A$2:$A$301,0)),"ID not on Roster"))</f>
        <v/>
      </c>
      <c r="C271" s="15" t="str">
        <f aca="false">IF($A271="","",IFERROR(INDEX(Roster!$F$2:$F$301,MATCH($A271,Roster!$A$2:$A$301,0)),""))</f>
        <v/>
      </c>
      <c r="D271" s="18" t="str">
        <f aca="false">IF($A271="","",IFERROR(INDEX(Roster!$J$2:$J$301,MATCH($A271,Roster!$A$2:$A$301,0)),""))</f>
        <v/>
      </c>
      <c r="E271" s="16"/>
      <c r="F271" s="14"/>
      <c r="G271" s="14"/>
      <c r="H271" s="15" t="str">
        <f aca="false">IF(OR($D271="",$E271=""),"",$E271-$D271)</f>
        <v/>
      </c>
      <c r="I271" s="15" t="str">
        <f aca="false">IF($H271="","",IF($H271&lt;=30,"1. First 30 days",IF($H271&lt;=90,"2. Days 31–90",IF($H271&lt;=180,"3. Days 91–180",IF($H271&lt;=365,"4. Days 181–365","5. Over a year")))))</f>
        <v/>
      </c>
      <c r="J271" s="15" t="str">
        <f aca="false">IF($A271="","",IFERROR(INDEX(Roster!$D$2:$D$301,MATCH($A271,Roster!$A$2:$A$301,0)),""))</f>
        <v/>
      </c>
      <c r="K271" s="15" t="str">
        <f aca="false">IF($A271="","",IFERROR(IF(INDEX(Roster!$M$2:$M$301,MATCH($A271,Roster!$A$2:$A$301,0))="","",INDEX(Roster!$M$2:$M$301,MATCH($A271,Roster!$A$2:$A$301,0))),""))</f>
        <v/>
      </c>
      <c r="L271" s="14"/>
      <c r="M271" s="14"/>
      <c r="N271" s="14"/>
      <c r="O271" s="15" t="str">
        <f aca="false">IF($A271="","",IF(COUNTIF($L271:$N271,"Yes")=3,"Done","Open"))</f>
        <v/>
      </c>
      <c r="P271" s="14"/>
    </row>
    <row r="272" customFormat="false" ht="15" hidden="false" customHeight="false" outlineLevel="0" collapsed="false">
      <c r="A272" s="14"/>
      <c r="B272" s="15" t="str">
        <f aca="false">IF($A272="","",IFERROR(INDEX(Roster!$B$2:$B$301,MATCH($A272,Roster!$A$2:$A$301,0)),"ID not on Roster"))</f>
        <v/>
      </c>
      <c r="C272" s="15" t="str">
        <f aca="false">IF($A272="","",IFERROR(INDEX(Roster!$F$2:$F$301,MATCH($A272,Roster!$A$2:$A$301,0)),""))</f>
        <v/>
      </c>
      <c r="D272" s="18" t="str">
        <f aca="false">IF($A272="","",IFERROR(INDEX(Roster!$J$2:$J$301,MATCH($A272,Roster!$A$2:$A$301,0)),""))</f>
        <v/>
      </c>
      <c r="E272" s="16"/>
      <c r="F272" s="14"/>
      <c r="G272" s="14"/>
      <c r="H272" s="15" t="str">
        <f aca="false">IF(OR($D272="",$E272=""),"",$E272-$D272)</f>
        <v/>
      </c>
      <c r="I272" s="15" t="str">
        <f aca="false">IF($H272="","",IF($H272&lt;=30,"1. First 30 days",IF($H272&lt;=90,"2. Days 31–90",IF($H272&lt;=180,"3. Days 91–180",IF($H272&lt;=365,"4. Days 181–365","5. Over a year")))))</f>
        <v/>
      </c>
      <c r="J272" s="15" t="str">
        <f aca="false">IF($A272="","",IFERROR(INDEX(Roster!$D$2:$D$301,MATCH($A272,Roster!$A$2:$A$301,0)),""))</f>
        <v/>
      </c>
      <c r="K272" s="15" t="str">
        <f aca="false">IF($A272="","",IFERROR(IF(INDEX(Roster!$M$2:$M$301,MATCH($A272,Roster!$A$2:$A$301,0))="","",INDEX(Roster!$M$2:$M$301,MATCH($A272,Roster!$A$2:$A$301,0))),""))</f>
        <v/>
      </c>
      <c r="L272" s="14"/>
      <c r="M272" s="14"/>
      <c r="N272" s="14"/>
      <c r="O272" s="15" t="str">
        <f aca="false">IF($A272="","",IF(COUNTIF($L272:$N272,"Yes")=3,"Done","Open"))</f>
        <v/>
      </c>
      <c r="P272" s="14"/>
    </row>
    <row r="273" customFormat="false" ht="15" hidden="false" customHeight="false" outlineLevel="0" collapsed="false">
      <c r="A273" s="14"/>
      <c r="B273" s="15" t="str">
        <f aca="false">IF($A273="","",IFERROR(INDEX(Roster!$B$2:$B$301,MATCH($A273,Roster!$A$2:$A$301,0)),"ID not on Roster"))</f>
        <v/>
      </c>
      <c r="C273" s="15" t="str">
        <f aca="false">IF($A273="","",IFERROR(INDEX(Roster!$F$2:$F$301,MATCH($A273,Roster!$A$2:$A$301,0)),""))</f>
        <v/>
      </c>
      <c r="D273" s="18" t="str">
        <f aca="false">IF($A273="","",IFERROR(INDEX(Roster!$J$2:$J$301,MATCH($A273,Roster!$A$2:$A$301,0)),""))</f>
        <v/>
      </c>
      <c r="E273" s="16"/>
      <c r="F273" s="14"/>
      <c r="G273" s="14"/>
      <c r="H273" s="15" t="str">
        <f aca="false">IF(OR($D273="",$E273=""),"",$E273-$D273)</f>
        <v/>
      </c>
      <c r="I273" s="15" t="str">
        <f aca="false">IF($H273="","",IF($H273&lt;=30,"1. First 30 days",IF($H273&lt;=90,"2. Days 31–90",IF($H273&lt;=180,"3. Days 91–180",IF($H273&lt;=365,"4. Days 181–365","5. Over a year")))))</f>
        <v/>
      </c>
      <c r="J273" s="15" t="str">
        <f aca="false">IF($A273="","",IFERROR(INDEX(Roster!$D$2:$D$301,MATCH($A273,Roster!$A$2:$A$301,0)),""))</f>
        <v/>
      </c>
      <c r="K273" s="15" t="str">
        <f aca="false">IF($A273="","",IFERROR(IF(INDEX(Roster!$M$2:$M$301,MATCH($A273,Roster!$A$2:$A$301,0))="","",INDEX(Roster!$M$2:$M$301,MATCH($A273,Roster!$A$2:$A$301,0))),""))</f>
        <v/>
      </c>
      <c r="L273" s="14"/>
      <c r="M273" s="14"/>
      <c r="N273" s="14"/>
      <c r="O273" s="15" t="str">
        <f aca="false">IF($A273="","",IF(COUNTIF($L273:$N273,"Yes")=3,"Done","Open"))</f>
        <v/>
      </c>
      <c r="P273" s="14"/>
    </row>
    <row r="274" customFormat="false" ht="15" hidden="false" customHeight="false" outlineLevel="0" collapsed="false">
      <c r="A274" s="14"/>
      <c r="B274" s="15" t="str">
        <f aca="false">IF($A274="","",IFERROR(INDEX(Roster!$B$2:$B$301,MATCH($A274,Roster!$A$2:$A$301,0)),"ID not on Roster"))</f>
        <v/>
      </c>
      <c r="C274" s="15" t="str">
        <f aca="false">IF($A274="","",IFERROR(INDEX(Roster!$F$2:$F$301,MATCH($A274,Roster!$A$2:$A$301,0)),""))</f>
        <v/>
      </c>
      <c r="D274" s="18" t="str">
        <f aca="false">IF($A274="","",IFERROR(INDEX(Roster!$J$2:$J$301,MATCH($A274,Roster!$A$2:$A$301,0)),""))</f>
        <v/>
      </c>
      <c r="E274" s="16"/>
      <c r="F274" s="14"/>
      <c r="G274" s="14"/>
      <c r="H274" s="15" t="str">
        <f aca="false">IF(OR($D274="",$E274=""),"",$E274-$D274)</f>
        <v/>
      </c>
      <c r="I274" s="15" t="str">
        <f aca="false">IF($H274="","",IF($H274&lt;=30,"1. First 30 days",IF($H274&lt;=90,"2. Days 31–90",IF($H274&lt;=180,"3. Days 91–180",IF($H274&lt;=365,"4. Days 181–365","5. Over a year")))))</f>
        <v/>
      </c>
      <c r="J274" s="15" t="str">
        <f aca="false">IF($A274="","",IFERROR(INDEX(Roster!$D$2:$D$301,MATCH($A274,Roster!$A$2:$A$301,0)),""))</f>
        <v/>
      </c>
      <c r="K274" s="15" t="str">
        <f aca="false">IF($A274="","",IFERROR(IF(INDEX(Roster!$M$2:$M$301,MATCH($A274,Roster!$A$2:$A$301,0))="","",INDEX(Roster!$M$2:$M$301,MATCH($A274,Roster!$A$2:$A$301,0))),""))</f>
        <v/>
      </c>
      <c r="L274" s="14"/>
      <c r="M274" s="14"/>
      <c r="N274" s="14"/>
      <c r="O274" s="15" t="str">
        <f aca="false">IF($A274="","",IF(COUNTIF($L274:$N274,"Yes")=3,"Done","Open"))</f>
        <v/>
      </c>
      <c r="P274" s="14"/>
    </row>
    <row r="275" customFormat="false" ht="15" hidden="false" customHeight="false" outlineLevel="0" collapsed="false">
      <c r="A275" s="14"/>
      <c r="B275" s="15" t="str">
        <f aca="false">IF($A275="","",IFERROR(INDEX(Roster!$B$2:$B$301,MATCH($A275,Roster!$A$2:$A$301,0)),"ID not on Roster"))</f>
        <v/>
      </c>
      <c r="C275" s="15" t="str">
        <f aca="false">IF($A275="","",IFERROR(INDEX(Roster!$F$2:$F$301,MATCH($A275,Roster!$A$2:$A$301,0)),""))</f>
        <v/>
      </c>
      <c r="D275" s="18" t="str">
        <f aca="false">IF($A275="","",IFERROR(INDEX(Roster!$J$2:$J$301,MATCH($A275,Roster!$A$2:$A$301,0)),""))</f>
        <v/>
      </c>
      <c r="E275" s="16"/>
      <c r="F275" s="14"/>
      <c r="G275" s="14"/>
      <c r="H275" s="15" t="str">
        <f aca="false">IF(OR($D275="",$E275=""),"",$E275-$D275)</f>
        <v/>
      </c>
      <c r="I275" s="15" t="str">
        <f aca="false">IF($H275="","",IF($H275&lt;=30,"1. First 30 days",IF($H275&lt;=90,"2. Days 31–90",IF($H275&lt;=180,"3. Days 91–180",IF($H275&lt;=365,"4. Days 181–365","5. Over a year")))))</f>
        <v/>
      </c>
      <c r="J275" s="15" t="str">
        <f aca="false">IF($A275="","",IFERROR(INDEX(Roster!$D$2:$D$301,MATCH($A275,Roster!$A$2:$A$301,0)),""))</f>
        <v/>
      </c>
      <c r="K275" s="15" t="str">
        <f aca="false">IF($A275="","",IFERROR(IF(INDEX(Roster!$M$2:$M$301,MATCH($A275,Roster!$A$2:$A$301,0))="","",INDEX(Roster!$M$2:$M$301,MATCH($A275,Roster!$A$2:$A$301,0))),""))</f>
        <v/>
      </c>
      <c r="L275" s="14"/>
      <c r="M275" s="14"/>
      <c r="N275" s="14"/>
      <c r="O275" s="15" t="str">
        <f aca="false">IF($A275="","",IF(COUNTIF($L275:$N275,"Yes")=3,"Done","Open"))</f>
        <v/>
      </c>
      <c r="P275" s="14"/>
    </row>
    <row r="276" customFormat="false" ht="15" hidden="false" customHeight="false" outlineLevel="0" collapsed="false">
      <c r="A276" s="14"/>
      <c r="B276" s="15" t="str">
        <f aca="false">IF($A276="","",IFERROR(INDEX(Roster!$B$2:$B$301,MATCH($A276,Roster!$A$2:$A$301,0)),"ID not on Roster"))</f>
        <v/>
      </c>
      <c r="C276" s="15" t="str">
        <f aca="false">IF($A276="","",IFERROR(INDEX(Roster!$F$2:$F$301,MATCH($A276,Roster!$A$2:$A$301,0)),""))</f>
        <v/>
      </c>
      <c r="D276" s="18" t="str">
        <f aca="false">IF($A276="","",IFERROR(INDEX(Roster!$J$2:$J$301,MATCH($A276,Roster!$A$2:$A$301,0)),""))</f>
        <v/>
      </c>
      <c r="E276" s="16"/>
      <c r="F276" s="14"/>
      <c r="G276" s="14"/>
      <c r="H276" s="15" t="str">
        <f aca="false">IF(OR($D276="",$E276=""),"",$E276-$D276)</f>
        <v/>
      </c>
      <c r="I276" s="15" t="str">
        <f aca="false">IF($H276="","",IF($H276&lt;=30,"1. First 30 days",IF($H276&lt;=90,"2. Days 31–90",IF($H276&lt;=180,"3. Days 91–180",IF($H276&lt;=365,"4. Days 181–365","5. Over a year")))))</f>
        <v/>
      </c>
      <c r="J276" s="15" t="str">
        <f aca="false">IF($A276="","",IFERROR(INDEX(Roster!$D$2:$D$301,MATCH($A276,Roster!$A$2:$A$301,0)),""))</f>
        <v/>
      </c>
      <c r="K276" s="15" t="str">
        <f aca="false">IF($A276="","",IFERROR(IF(INDEX(Roster!$M$2:$M$301,MATCH($A276,Roster!$A$2:$A$301,0))="","",INDEX(Roster!$M$2:$M$301,MATCH($A276,Roster!$A$2:$A$301,0))),""))</f>
        <v/>
      </c>
      <c r="L276" s="14"/>
      <c r="M276" s="14"/>
      <c r="N276" s="14"/>
      <c r="O276" s="15" t="str">
        <f aca="false">IF($A276="","",IF(COUNTIF($L276:$N276,"Yes")=3,"Done","Open"))</f>
        <v/>
      </c>
      <c r="P276" s="14"/>
    </row>
    <row r="277" customFormat="false" ht="15" hidden="false" customHeight="false" outlineLevel="0" collapsed="false">
      <c r="A277" s="14"/>
      <c r="B277" s="15" t="str">
        <f aca="false">IF($A277="","",IFERROR(INDEX(Roster!$B$2:$B$301,MATCH($A277,Roster!$A$2:$A$301,0)),"ID not on Roster"))</f>
        <v/>
      </c>
      <c r="C277" s="15" t="str">
        <f aca="false">IF($A277="","",IFERROR(INDEX(Roster!$F$2:$F$301,MATCH($A277,Roster!$A$2:$A$301,0)),""))</f>
        <v/>
      </c>
      <c r="D277" s="18" t="str">
        <f aca="false">IF($A277="","",IFERROR(INDEX(Roster!$J$2:$J$301,MATCH($A277,Roster!$A$2:$A$301,0)),""))</f>
        <v/>
      </c>
      <c r="E277" s="16"/>
      <c r="F277" s="14"/>
      <c r="G277" s="14"/>
      <c r="H277" s="15" t="str">
        <f aca="false">IF(OR($D277="",$E277=""),"",$E277-$D277)</f>
        <v/>
      </c>
      <c r="I277" s="15" t="str">
        <f aca="false">IF($H277="","",IF($H277&lt;=30,"1. First 30 days",IF($H277&lt;=90,"2. Days 31–90",IF($H277&lt;=180,"3. Days 91–180",IF($H277&lt;=365,"4. Days 181–365","5. Over a year")))))</f>
        <v/>
      </c>
      <c r="J277" s="15" t="str">
        <f aca="false">IF($A277="","",IFERROR(INDEX(Roster!$D$2:$D$301,MATCH($A277,Roster!$A$2:$A$301,0)),""))</f>
        <v/>
      </c>
      <c r="K277" s="15" t="str">
        <f aca="false">IF($A277="","",IFERROR(IF(INDEX(Roster!$M$2:$M$301,MATCH($A277,Roster!$A$2:$A$301,0))="","",INDEX(Roster!$M$2:$M$301,MATCH($A277,Roster!$A$2:$A$301,0))),""))</f>
        <v/>
      </c>
      <c r="L277" s="14"/>
      <c r="M277" s="14"/>
      <c r="N277" s="14"/>
      <c r="O277" s="15" t="str">
        <f aca="false">IF($A277="","",IF(COUNTIF($L277:$N277,"Yes")=3,"Done","Open"))</f>
        <v/>
      </c>
      <c r="P277" s="14"/>
    </row>
    <row r="278" customFormat="false" ht="15" hidden="false" customHeight="false" outlineLevel="0" collapsed="false">
      <c r="A278" s="14"/>
      <c r="B278" s="15" t="str">
        <f aca="false">IF($A278="","",IFERROR(INDEX(Roster!$B$2:$B$301,MATCH($A278,Roster!$A$2:$A$301,0)),"ID not on Roster"))</f>
        <v/>
      </c>
      <c r="C278" s="15" t="str">
        <f aca="false">IF($A278="","",IFERROR(INDEX(Roster!$F$2:$F$301,MATCH($A278,Roster!$A$2:$A$301,0)),""))</f>
        <v/>
      </c>
      <c r="D278" s="18" t="str">
        <f aca="false">IF($A278="","",IFERROR(INDEX(Roster!$J$2:$J$301,MATCH($A278,Roster!$A$2:$A$301,0)),""))</f>
        <v/>
      </c>
      <c r="E278" s="16"/>
      <c r="F278" s="14"/>
      <c r="G278" s="14"/>
      <c r="H278" s="15" t="str">
        <f aca="false">IF(OR($D278="",$E278=""),"",$E278-$D278)</f>
        <v/>
      </c>
      <c r="I278" s="15" t="str">
        <f aca="false">IF($H278="","",IF($H278&lt;=30,"1. First 30 days",IF($H278&lt;=90,"2. Days 31–90",IF($H278&lt;=180,"3. Days 91–180",IF($H278&lt;=365,"4. Days 181–365","5. Over a year")))))</f>
        <v/>
      </c>
      <c r="J278" s="15" t="str">
        <f aca="false">IF($A278="","",IFERROR(INDEX(Roster!$D$2:$D$301,MATCH($A278,Roster!$A$2:$A$301,0)),""))</f>
        <v/>
      </c>
      <c r="K278" s="15" t="str">
        <f aca="false">IF($A278="","",IFERROR(IF(INDEX(Roster!$M$2:$M$301,MATCH($A278,Roster!$A$2:$A$301,0))="","",INDEX(Roster!$M$2:$M$301,MATCH($A278,Roster!$A$2:$A$301,0))),""))</f>
        <v/>
      </c>
      <c r="L278" s="14"/>
      <c r="M278" s="14"/>
      <c r="N278" s="14"/>
      <c r="O278" s="15" t="str">
        <f aca="false">IF($A278="","",IF(COUNTIF($L278:$N278,"Yes")=3,"Done","Open"))</f>
        <v/>
      </c>
      <c r="P278" s="14"/>
    </row>
    <row r="279" customFormat="false" ht="15" hidden="false" customHeight="false" outlineLevel="0" collapsed="false">
      <c r="A279" s="14"/>
      <c r="B279" s="15" t="str">
        <f aca="false">IF($A279="","",IFERROR(INDEX(Roster!$B$2:$B$301,MATCH($A279,Roster!$A$2:$A$301,0)),"ID not on Roster"))</f>
        <v/>
      </c>
      <c r="C279" s="15" t="str">
        <f aca="false">IF($A279="","",IFERROR(INDEX(Roster!$F$2:$F$301,MATCH($A279,Roster!$A$2:$A$301,0)),""))</f>
        <v/>
      </c>
      <c r="D279" s="18" t="str">
        <f aca="false">IF($A279="","",IFERROR(INDEX(Roster!$J$2:$J$301,MATCH($A279,Roster!$A$2:$A$301,0)),""))</f>
        <v/>
      </c>
      <c r="E279" s="16"/>
      <c r="F279" s="14"/>
      <c r="G279" s="14"/>
      <c r="H279" s="15" t="str">
        <f aca="false">IF(OR($D279="",$E279=""),"",$E279-$D279)</f>
        <v/>
      </c>
      <c r="I279" s="15" t="str">
        <f aca="false">IF($H279="","",IF($H279&lt;=30,"1. First 30 days",IF($H279&lt;=90,"2. Days 31–90",IF($H279&lt;=180,"3. Days 91–180",IF($H279&lt;=365,"4. Days 181–365","5. Over a year")))))</f>
        <v/>
      </c>
      <c r="J279" s="15" t="str">
        <f aca="false">IF($A279="","",IFERROR(INDEX(Roster!$D$2:$D$301,MATCH($A279,Roster!$A$2:$A$301,0)),""))</f>
        <v/>
      </c>
      <c r="K279" s="15" t="str">
        <f aca="false">IF($A279="","",IFERROR(IF(INDEX(Roster!$M$2:$M$301,MATCH($A279,Roster!$A$2:$A$301,0))="","",INDEX(Roster!$M$2:$M$301,MATCH($A279,Roster!$A$2:$A$301,0))),""))</f>
        <v/>
      </c>
      <c r="L279" s="14"/>
      <c r="M279" s="14"/>
      <c r="N279" s="14"/>
      <c r="O279" s="15" t="str">
        <f aca="false">IF($A279="","",IF(COUNTIF($L279:$N279,"Yes")=3,"Done","Open"))</f>
        <v/>
      </c>
      <c r="P279" s="14"/>
    </row>
    <row r="280" customFormat="false" ht="15" hidden="false" customHeight="false" outlineLevel="0" collapsed="false">
      <c r="A280" s="14"/>
      <c r="B280" s="15" t="str">
        <f aca="false">IF($A280="","",IFERROR(INDEX(Roster!$B$2:$B$301,MATCH($A280,Roster!$A$2:$A$301,0)),"ID not on Roster"))</f>
        <v/>
      </c>
      <c r="C280" s="15" t="str">
        <f aca="false">IF($A280="","",IFERROR(INDEX(Roster!$F$2:$F$301,MATCH($A280,Roster!$A$2:$A$301,0)),""))</f>
        <v/>
      </c>
      <c r="D280" s="18" t="str">
        <f aca="false">IF($A280="","",IFERROR(INDEX(Roster!$J$2:$J$301,MATCH($A280,Roster!$A$2:$A$301,0)),""))</f>
        <v/>
      </c>
      <c r="E280" s="16"/>
      <c r="F280" s="14"/>
      <c r="G280" s="14"/>
      <c r="H280" s="15" t="str">
        <f aca="false">IF(OR($D280="",$E280=""),"",$E280-$D280)</f>
        <v/>
      </c>
      <c r="I280" s="15" t="str">
        <f aca="false">IF($H280="","",IF($H280&lt;=30,"1. First 30 days",IF($H280&lt;=90,"2. Days 31–90",IF($H280&lt;=180,"3. Days 91–180",IF($H280&lt;=365,"4. Days 181–365","5. Over a year")))))</f>
        <v/>
      </c>
      <c r="J280" s="15" t="str">
        <f aca="false">IF($A280="","",IFERROR(INDEX(Roster!$D$2:$D$301,MATCH($A280,Roster!$A$2:$A$301,0)),""))</f>
        <v/>
      </c>
      <c r="K280" s="15" t="str">
        <f aca="false">IF($A280="","",IFERROR(IF(INDEX(Roster!$M$2:$M$301,MATCH($A280,Roster!$A$2:$A$301,0))="","",INDEX(Roster!$M$2:$M$301,MATCH($A280,Roster!$A$2:$A$301,0))),""))</f>
        <v/>
      </c>
      <c r="L280" s="14"/>
      <c r="M280" s="14"/>
      <c r="N280" s="14"/>
      <c r="O280" s="15" t="str">
        <f aca="false">IF($A280="","",IF(COUNTIF($L280:$N280,"Yes")=3,"Done","Open"))</f>
        <v/>
      </c>
      <c r="P280" s="14"/>
    </row>
    <row r="281" customFormat="false" ht="15" hidden="false" customHeight="false" outlineLevel="0" collapsed="false">
      <c r="A281" s="14"/>
      <c r="B281" s="15" t="str">
        <f aca="false">IF($A281="","",IFERROR(INDEX(Roster!$B$2:$B$301,MATCH($A281,Roster!$A$2:$A$301,0)),"ID not on Roster"))</f>
        <v/>
      </c>
      <c r="C281" s="15" t="str">
        <f aca="false">IF($A281="","",IFERROR(INDEX(Roster!$F$2:$F$301,MATCH($A281,Roster!$A$2:$A$301,0)),""))</f>
        <v/>
      </c>
      <c r="D281" s="18" t="str">
        <f aca="false">IF($A281="","",IFERROR(INDEX(Roster!$J$2:$J$301,MATCH($A281,Roster!$A$2:$A$301,0)),""))</f>
        <v/>
      </c>
      <c r="E281" s="16"/>
      <c r="F281" s="14"/>
      <c r="G281" s="14"/>
      <c r="H281" s="15" t="str">
        <f aca="false">IF(OR($D281="",$E281=""),"",$E281-$D281)</f>
        <v/>
      </c>
      <c r="I281" s="15" t="str">
        <f aca="false">IF($H281="","",IF($H281&lt;=30,"1. First 30 days",IF($H281&lt;=90,"2. Days 31–90",IF($H281&lt;=180,"3. Days 91–180",IF($H281&lt;=365,"4. Days 181–365","5. Over a year")))))</f>
        <v/>
      </c>
      <c r="J281" s="15" t="str">
        <f aca="false">IF($A281="","",IFERROR(INDEX(Roster!$D$2:$D$301,MATCH($A281,Roster!$A$2:$A$301,0)),""))</f>
        <v/>
      </c>
      <c r="K281" s="15" t="str">
        <f aca="false">IF($A281="","",IFERROR(IF(INDEX(Roster!$M$2:$M$301,MATCH($A281,Roster!$A$2:$A$301,0))="","",INDEX(Roster!$M$2:$M$301,MATCH($A281,Roster!$A$2:$A$301,0))),""))</f>
        <v/>
      </c>
      <c r="L281" s="14"/>
      <c r="M281" s="14"/>
      <c r="N281" s="14"/>
      <c r="O281" s="15" t="str">
        <f aca="false">IF($A281="","",IF(COUNTIF($L281:$N281,"Yes")=3,"Done","Open"))</f>
        <v/>
      </c>
      <c r="P281" s="14"/>
    </row>
    <row r="282" customFormat="false" ht="15" hidden="false" customHeight="false" outlineLevel="0" collapsed="false">
      <c r="A282" s="14"/>
      <c r="B282" s="15" t="str">
        <f aca="false">IF($A282="","",IFERROR(INDEX(Roster!$B$2:$B$301,MATCH($A282,Roster!$A$2:$A$301,0)),"ID not on Roster"))</f>
        <v/>
      </c>
      <c r="C282" s="15" t="str">
        <f aca="false">IF($A282="","",IFERROR(INDEX(Roster!$F$2:$F$301,MATCH($A282,Roster!$A$2:$A$301,0)),""))</f>
        <v/>
      </c>
      <c r="D282" s="18" t="str">
        <f aca="false">IF($A282="","",IFERROR(INDEX(Roster!$J$2:$J$301,MATCH($A282,Roster!$A$2:$A$301,0)),""))</f>
        <v/>
      </c>
      <c r="E282" s="16"/>
      <c r="F282" s="14"/>
      <c r="G282" s="14"/>
      <c r="H282" s="15" t="str">
        <f aca="false">IF(OR($D282="",$E282=""),"",$E282-$D282)</f>
        <v/>
      </c>
      <c r="I282" s="15" t="str">
        <f aca="false">IF($H282="","",IF($H282&lt;=30,"1. First 30 days",IF($H282&lt;=90,"2. Days 31–90",IF($H282&lt;=180,"3. Days 91–180",IF($H282&lt;=365,"4. Days 181–365","5. Over a year")))))</f>
        <v/>
      </c>
      <c r="J282" s="15" t="str">
        <f aca="false">IF($A282="","",IFERROR(INDEX(Roster!$D$2:$D$301,MATCH($A282,Roster!$A$2:$A$301,0)),""))</f>
        <v/>
      </c>
      <c r="K282" s="15" t="str">
        <f aca="false">IF($A282="","",IFERROR(IF(INDEX(Roster!$M$2:$M$301,MATCH($A282,Roster!$A$2:$A$301,0))="","",INDEX(Roster!$M$2:$M$301,MATCH($A282,Roster!$A$2:$A$301,0))),""))</f>
        <v/>
      </c>
      <c r="L282" s="14"/>
      <c r="M282" s="14"/>
      <c r="N282" s="14"/>
      <c r="O282" s="15" t="str">
        <f aca="false">IF($A282="","",IF(COUNTIF($L282:$N282,"Yes")=3,"Done","Open"))</f>
        <v/>
      </c>
      <c r="P282" s="14"/>
    </row>
    <row r="283" customFormat="false" ht="15" hidden="false" customHeight="false" outlineLevel="0" collapsed="false">
      <c r="A283" s="14"/>
      <c r="B283" s="15" t="str">
        <f aca="false">IF($A283="","",IFERROR(INDEX(Roster!$B$2:$B$301,MATCH($A283,Roster!$A$2:$A$301,0)),"ID not on Roster"))</f>
        <v/>
      </c>
      <c r="C283" s="15" t="str">
        <f aca="false">IF($A283="","",IFERROR(INDEX(Roster!$F$2:$F$301,MATCH($A283,Roster!$A$2:$A$301,0)),""))</f>
        <v/>
      </c>
      <c r="D283" s="18" t="str">
        <f aca="false">IF($A283="","",IFERROR(INDEX(Roster!$J$2:$J$301,MATCH($A283,Roster!$A$2:$A$301,0)),""))</f>
        <v/>
      </c>
      <c r="E283" s="16"/>
      <c r="F283" s="14"/>
      <c r="G283" s="14"/>
      <c r="H283" s="15" t="str">
        <f aca="false">IF(OR($D283="",$E283=""),"",$E283-$D283)</f>
        <v/>
      </c>
      <c r="I283" s="15" t="str">
        <f aca="false">IF($H283="","",IF($H283&lt;=30,"1. First 30 days",IF($H283&lt;=90,"2. Days 31–90",IF($H283&lt;=180,"3. Days 91–180",IF($H283&lt;=365,"4. Days 181–365","5. Over a year")))))</f>
        <v/>
      </c>
      <c r="J283" s="15" t="str">
        <f aca="false">IF($A283="","",IFERROR(INDEX(Roster!$D$2:$D$301,MATCH($A283,Roster!$A$2:$A$301,0)),""))</f>
        <v/>
      </c>
      <c r="K283" s="15" t="str">
        <f aca="false">IF($A283="","",IFERROR(IF(INDEX(Roster!$M$2:$M$301,MATCH($A283,Roster!$A$2:$A$301,0))="","",INDEX(Roster!$M$2:$M$301,MATCH($A283,Roster!$A$2:$A$301,0))),""))</f>
        <v/>
      </c>
      <c r="L283" s="14"/>
      <c r="M283" s="14"/>
      <c r="N283" s="14"/>
      <c r="O283" s="15" t="str">
        <f aca="false">IF($A283="","",IF(COUNTIF($L283:$N283,"Yes")=3,"Done","Open"))</f>
        <v/>
      </c>
      <c r="P283" s="14"/>
    </row>
    <row r="284" customFormat="false" ht="15" hidden="false" customHeight="false" outlineLevel="0" collapsed="false">
      <c r="A284" s="14"/>
      <c r="B284" s="15" t="str">
        <f aca="false">IF($A284="","",IFERROR(INDEX(Roster!$B$2:$B$301,MATCH($A284,Roster!$A$2:$A$301,0)),"ID not on Roster"))</f>
        <v/>
      </c>
      <c r="C284" s="15" t="str">
        <f aca="false">IF($A284="","",IFERROR(INDEX(Roster!$F$2:$F$301,MATCH($A284,Roster!$A$2:$A$301,0)),""))</f>
        <v/>
      </c>
      <c r="D284" s="18" t="str">
        <f aca="false">IF($A284="","",IFERROR(INDEX(Roster!$J$2:$J$301,MATCH($A284,Roster!$A$2:$A$301,0)),""))</f>
        <v/>
      </c>
      <c r="E284" s="16"/>
      <c r="F284" s="14"/>
      <c r="G284" s="14"/>
      <c r="H284" s="15" t="str">
        <f aca="false">IF(OR($D284="",$E284=""),"",$E284-$D284)</f>
        <v/>
      </c>
      <c r="I284" s="15" t="str">
        <f aca="false">IF($H284="","",IF($H284&lt;=30,"1. First 30 days",IF($H284&lt;=90,"2. Days 31–90",IF($H284&lt;=180,"3. Days 91–180",IF($H284&lt;=365,"4. Days 181–365","5. Over a year")))))</f>
        <v/>
      </c>
      <c r="J284" s="15" t="str">
        <f aca="false">IF($A284="","",IFERROR(INDEX(Roster!$D$2:$D$301,MATCH($A284,Roster!$A$2:$A$301,0)),""))</f>
        <v/>
      </c>
      <c r="K284" s="15" t="str">
        <f aca="false">IF($A284="","",IFERROR(IF(INDEX(Roster!$M$2:$M$301,MATCH($A284,Roster!$A$2:$A$301,0))="","",INDEX(Roster!$M$2:$M$301,MATCH($A284,Roster!$A$2:$A$301,0))),""))</f>
        <v/>
      </c>
      <c r="L284" s="14"/>
      <c r="M284" s="14"/>
      <c r="N284" s="14"/>
      <c r="O284" s="15" t="str">
        <f aca="false">IF($A284="","",IF(COUNTIF($L284:$N284,"Yes")=3,"Done","Open"))</f>
        <v/>
      </c>
      <c r="P284" s="14"/>
    </row>
    <row r="285" customFormat="false" ht="15" hidden="false" customHeight="false" outlineLevel="0" collapsed="false">
      <c r="A285" s="14"/>
      <c r="B285" s="15" t="str">
        <f aca="false">IF($A285="","",IFERROR(INDEX(Roster!$B$2:$B$301,MATCH($A285,Roster!$A$2:$A$301,0)),"ID not on Roster"))</f>
        <v/>
      </c>
      <c r="C285" s="15" t="str">
        <f aca="false">IF($A285="","",IFERROR(INDEX(Roster!$F$2:$F$301,MATCH($A285,Roster!$A$2:$A$301,0)),""))</f>
        <v/>
      </c>
      <c r="D285" s="18" t="str">
        <f aca="false">IF($A285="","",IFERROR(INDEX(Roster!$J$2:$J$301,MATCH($A285,Roster!$A$2:$A$301,0)),""))</f>
        <v/>
      </c>
      <c r="E285" s="16"/>
      <c r="F285" s="14"/>
      <c r="G285" s="14"/>
      <c r="H285" s="15" t="str">
        <f aca="false">IF(OR($D285="",$E285=""),"",$E285-$D285)</f>
        <v/>
      </c>
      <c r="I285" s="15" t="str">
        <f aca="false">IF($H285="","",IF($H285&lt;=30,"1. First 30 days",IF($H285&lt;=90,"2. Days 31–90",IF($H285&lt;=180,"3. Days 91–180",IF($H285&lt;=365,"4. Days 181–365","5. Over a year")))))</f>
        <v/>
      </c>
      <c r="J285" s="15" t="str">
        <f aca="false">IF($A285="","",IFERROR(INDEX(Roster!$D$2:$D$301,MATCH($A285,Roster!$A$2:$A$301,0)),""))</f>
        <v/>
      </c>
      <c r="K285" s="15" t="str">
        <f aca="false">IF($A285="","",IFERROR(IF(INDEX(Roster!$M$2:$M$301,MATCH($A285,Roster!$A$2:$A$301,0))="","",INDEX(Roster!$M$2:$M$301,MATCH($A285,Roster!$A$2:$A$301,0))),""))</f>
        <v/>
      </c>
      <c r="L285" s="14"/>
      <c r="M285" s="14"/>
      <c r="N285" s="14"/>
      <c r="O285" s="15" t="str">
        <f aca="false">IF($A285="","",IF(COUNTIF($L285:$N285,"Yes")=3,"Done","Open"))</f>
        <v/>
      </c>
      <c r="P285" s="14"/>
    </row>
    <row r="286" customFormat="false" ht="15" hidden="false" customHeight="false" outlineLevel="0" collapsed="false">
      <c r="A286" s="14"/>
      <c r="B286" s="15" t="str">
        <f aca="false">IF($A286="","",IFERROR(INDEX(Roster!$B$2:$B$301,MATCH($A286,Roster!$A$2:$A$301,0)),"ID not on Roster"))</f>
        <v/>
      </c>
      <c r="C286" s="15" t="str">
        <f aca="false">IF($A286="","",IFERROR(INDEX(Roster!$F$2:$F$301,MATCH($A286,Roster!$A$2:$A$301,0)),""))</f>
        <v/>
      </c>
      <c r="D286" s="18" t="str">
        <f aca="false">IF($A286="","",IFERROR(INDEX(Roster!$J$2:$J$301,MATCH($A286,Roster!$A$2:$A$301,0)),""))</f>
        <v/>
      </c>
      <c r="E286" s="16"/>
      <c r="F286" s="14"/>
      <c r="G286" s="14"/>
      <c r="H286" s="15" t="str">
        <f aca="false">IF(OR($D286="",$E286=""),"",$E286-$D286)</f>
        <v/>
      </c>
      <c r="I286" s="15" t="str">
        <f aca="false">IF($H286="","",IF($H286&lt;=30,"1. First 30 days",IF($H286&lt;=90,"2. Days 31–90",IF($H286&lt;=180,"3. Days 91–180",IF($H286&lt;=365,"4. Days 181–365","5. Over a year")))))</f>
        <v/>
      </c>
      <c r="J286" s="15" t="str">
        <f aca="false">IF($A286="","",IFERROR(INDEX(Roster!$D$2:$D$301,MATCH($A286,Roster!$A$2:$A$301,0)),""))</f>
        <v/>
      </c>
      <c r="K286" s="15" t="str">
        <f aca="false">IF($A286="","",IFERROR(IF(INDEX(Roster!$M$2:$M$301,MATCH($A286,Roster!$A$2:$A$301,0))="","",INDEX(Roster!$M$2:$M$301,MATCH($A286,Roster!$A$2:$A$301,0))),""))</f>
        <v/>
      </c>
      <c r="L286" s="14"/>
      <c r="M286" s="14"/>
      <c r="N286" s="14"/>
      <c r="O286" s="15" t="str">
        <f aca="false">IF($A286="","",IF(COUNTIF($L286:$N286,"Yes")=3,"Done","Open"))</f>
        <v/>
      </c>
      <c r="P286" s="14"/>
    </row>
    <row r="287" customFormat="false" ht="15" hidden="false" customHeight="false" outlineLevel="0" collapsed="false">
      <c r="A287" s="14"/>
      <c r="B287" s="15" t="str">
        <f aca="false">IF($A287="","",IFERROR(INDEX(Roster!$B$2:$B$301,MATCH($A287,Roster!$A$2:$A$301,0)),"ID not on Roster"))</f>
        <v/>
      </c>
      <c r="C287" s="15" t="str">
        <f aca="false">IF($A287="","",IFERROR(INDEX(Roster!$F$2:$F$301,MATCH($A287,Roster!$A$2:$A$301,0)),""))</f>
        <v/>
      </c>
      <c r="D287" s="18" t="str">
        <f aca="false">IF($A287="","",IFERROR(INDEX(Roster!$J$2:$J$301,MATCH($A287,Roster!$A$2:$A$301,0)),""))</f>
        <v/>
      </c>
      <c r="E287" s="16"/>
      <c r="F287" s="14"/>
      <c r="G287" s="14"/>
      <c r="H287" s="15" t="str">
        <f aca="false">IF(OR($D287="",$E287=""),"",$E287-$D287)</f>
        <v/>
      </c>
      <c r="I287" s="15" t="str">
        <f aca="false">IF($H287="","",IF($H287&lt;=30,"1. First 30 days",IF($H287&lt;=90,"2. Days 31–90",IF($H287&lt;=180,"3. Days 91–180",IF($H287&lt;=365,"4. Days 181–365","5. Over a year")))))</f>
        <v/>
      </c>
      <c r="J287" s="15" t="str">
        <f aca="false">IF($A287="","",IFERROR(INDEX(Roster!$D$2:$D$301,MATCH($A287,Roster!$A$2:$A$301,0)),""))</f>
        <v/>
      </c>
      <c r="K287" s="15" t="str">
        <f aca="false">IF($A287="","",IFERROR(IF(INDEX(Roster!$M$2:$M$301,MATCH($A287,Roster!$A$2:$A$301,0))="","",INDEX(Roster!$M$2:$M$301,MATCH($A287,Roster!$A$2:$A$301,0))),""))</f>
        <v/>
      </c>
      <c r="L287" s="14"/>
      <c r="M287" s="14"/>
      <c r="N287" s="14"/>
      <c r="O287" s="15" t="str">
        <f aca="false">IF($A287="","",IF(COUNTIF($L287:$N287,"Yes")=3,"Done","Open"))</f>
        <v/>
      </c>
      <c r="P287" s="14"/>
    </row>
    <row r="288" customFormat="false" ht="15" hidden="false" customHeight="false" outlineLevel="0" collapsed="false">
      <c r="A288" s="14"/>
      <c r="B288" s="15" t="str">
        <f aca="false">IF($A288="","",IFERROR(INDEX(Roster!$B$2:$B$301,MATCH($A288,Roster!$A$2:$A$301,0)),"ID not on Roster"))</f>
        <v/>
      </c>
      <c r="C288" s="15" t="str">
        <f aca="false">IF($A288="","",IFERROR(INDEX(Roster!$F$2:$F$301,MATCH($A288,Roster!$A$2:$A$301,0)),""))</f>
        <v/>
      </c>
      <c r="D288" s="18" t="str">
        <f aca="false">IF($A288="","",IFERROR(INDEX(Roster!$J$2:$J$301,MATCH($A288,Roster!$A$2:$A$301,0)),""))</f>
        <v/>
      </c>
      <c r="E288" s="16"/>
      <c r="F288" s="14"/>
      <c r="G288" s="14"/>
      <c r="H288" s="15" t="str">
        <f aca="false">IF(OR($D288="",$E288=""),"",$E288-$D288)</f>
        <v/>
      </c>
      <c r="I288" s="15" t="str">
        <f aca="false">IF($H288="","",IF($H288&lt;=30,"1. First 30 days",IF($H288&lt;=90,"2. Days 31–90",IF($H288&lt;=180,"3. Days 91–180",IF($H288&lt;=365,"4. Days 181–365","5. Over a year")))))</f>
        <v/>
      </c>
      <c r="J288" s="15" t="str">
        <f aca="false">IF($A288="","",IFERROR(INDEX(Roster!$D$2:$D$301,MATCH($A288,Roster!$A$2:$A$301,0)),""))</f>
        <v/>
      </c>
      <c r="K288" s="15" t="str">
        <f aca="false">IF($A288="","",IFERROR(IF(INDEX(Roster!$M$2:$M$301,MATCH($A288,Roster!$A$2:$A$301,0))="","",INDEX(Roster!$M$2:$M$301,MATCH($A288,Roster!$A$2:$A$301,0))),""))</f>
        <v/>
      </c>
      <c r="L288" s="14"/>
      <c r="M288" s="14"/>
      <c r="N288" s="14"/>
      <c r="O288" s="15" t="str">
        <f aca="false">IF($A288="","",IF(COUNTIF($L288:$N288,"Yes")=3,"Done","Open"))</f>
        <v/>
      </c>
      <c r="P288" s="14"/>
    </row>
    <row r="289" customFormat="false" ht="15" hidden="false" customHeight="false" outlineLevel="0" collapsed="false">
      <c r="A289" s="14"/>
      <c r="B289" s="15" t="str">
        <f aca="false">IF($A289="","",IFERROR(INDEX(Roster!$B$2:$B$301,MATCH($A289,Roster!$A$2:$A$301,0)),"ID not on Roster"))</f>
        <v/>
      </c>
      <c r="C289" s="15" t="str">
        <f aca="false">IF($A289="","",IFERROR(INDEX(Roster!$F$2:$F$301,MATCH($A289,Roster!$A$2:$A$301,0)),""))</f>
        <v/>
      </c>
      <c r="D289" s="18" t="str">
        <f aca="false">IF($A289="","",IFERROR(INDEX(Roster!$J$2:$J$301,MATCH($A289,Roster!$A$2:$A$301,0)),""))</f>
        <v/>
      </c>
      <c r="E289" s="16"/>
      <c r="F289" s="14"/>
      <c r="G289" s="14"/>
      <c r="H289" s="15" t="str">
        <f aca="false">IF(OR($D289="",$E289=""),"",$E289-$D289)</f>
        <v/>
      </c>
      <c r="I289" s="15" t="str">
        <f aca="false">IF($H289="","",IF($H289&lt;=30,"1. First 30 days",IF($H289&lt;=90,"2. Days 31–90",IF($H289&lt;=180,"3. Days 91–180",IF($H289&lt;=365,"4. Days 181–365","5. Over a year")))))</f>
        <v/>
      </c>
      <c r="J289" s="15" t="str">
        <f aca="false">IF($A289="","",IFERROR(INDEX(Roster!$D$2:$D$301,MATCH($A289,Roster!$A$2:$A$301,0)),""))</f>
        <v/>
      </c>
      <c r="K289" s="15" t="str">
        <f aca="false">IF($A289="","",IFERROR(IF(INDEX(Roster!$M$2:$M$301,MATCH($A289,Roster!$A$2:$A$301,0))="","",INDEX(Roster!$M$2:$M$301,MATCH($A289,Roster!$A$2:$A$301,0))),""))</f>
        <v/>
      </c>
      <c r="L289" s="14"/>
      <c r="M289" s="14"/>
      <c r="N289" s="14"/>
      <c r="O289" s="15" t="str">
        <f aca="false">IF($A289="","",IF(COUNTIF($L289:$N289,"Yes")=3,"Done","Open"))</f>
        <v/>
      </c>
      <c r="P289" s="14"/>
    </row>
    <row r="290" customFormat="false" ht="15" hidden="false" customHeight="false" outlineLevel="0" collapsed="false">
      <c r="A290" s="14"/>
      <c r="B290" s="15" t="str">
        <f aca="false">IF($A290="","",IFERROR(INDEX(Roster!$B$2:$B$301,MATCH($A290,Roster!$A$2:$A$301,0)),"ID not on Roster"))</f>
        <v/>
      </c>
      <c r="C290" s="15" t="str">
        <f aca="false">IF($A290="","",IFERROR(INDEX(Roster!$F$2:$F$301,MATCH($A290,Roster!$A$2:$A$301,0)),""))</f>
        <v/>
      </c>
      <c r="D290" s="18" t="str">
        <f aca="false">IF($A290="","",IFERROR(INDEX(Roster!$J$2:$J$301,MATCH($A290,Roster!$A$2:$A$301,0)),""))</f>
        <v/>
      </c>
      <c r="E290" s="16"/>
      <c r="F290" s="14"/>
      <c r="G290" s="14"/>
      <c r="H290" s="15" t="str">
        <f aca="false">IF(OR($D290="",$E290=""),"",$E290-$D290)</f>
        <v/>
      </c>
      <c r="I290" s="15" t="str">
        <f aca="false">IF($H290="","",IF($H290&lt;=30,"1. First 30 days",IF($H290&lt;=90,"2. Days 31–90",IF($H290&lt;=180,"3. Days 91–180",IF($H290&lt;=365,"4. Days 181–365","5. Over a year")))))</f>
        <v/>
      </c>
      <c r="J290" s="15" t="str">
        <f aca="false">IF($A290="","",IFERROR(INDEX(Roster!$D$2:$D$301,MATCH($A290,Roster!$A$2:$A$301,0)),""))</f>
        <v/>
      </c>
      <c r="K290" s="15" t="str">
        <f aca="false">IF($A290="","",IFERROR(IF(INDEX(Roster!$M$2:$M$301,MATCH($A290,Roster!$A$2:$A$301,0))="","",INDEX(Roster!$M$2:$M$301,MATCH($A290,Roster!$A$2:$A$301,0))),""))</f>
        <v/>
      </c>
      <c r="L290" s="14"/>
      <c r="M290" s="14"/>
      <c r="N290" s="14"/>
      <c r="O290" s="15" t="str">
        <f aca="false">IF($A290="","",IF(COUNTIF($L290:$N290,"Yes")=3,"Done","Open"))</f>
        <v/>
      </c>
      <c r="P290" s="14"/>
    </row>
    <row r="291" customFormat="false" ht="15" hidden="false" customHeight="false" outlineLevel="0" collapsed="false">
      <c r="A291" s="14"/>
      <c r="B291" s="15" t="str">
        <f aca="false">IF($A291="","",IFERROR(INDEX(Roster!$B$2:$B$301,MATCH($A291,Roster!$A$2:$A$301,0)),"ID not on Roster"))</f>
        <v/>
      </c>
      <c r="C291" s="15" t="str">
        <f aca="false">IF($A291="","",IFERROR(INDEX(Roster!$F$2:$F$301,MATCH($A291,Roster!$A$2:$A$301,0)),""))</f>
        <v/>
      </c>
      <c r="D291" s="18" t="str">
        <f aca="false">IF($A291="","",IFERROR(INDEX(Roster!$J$2:$J$301,MATCH($A291,Roster!$A$2:$A$301,0)),""))</f>
        <v/>
      </c>
      <c r="E291" s="16"/>
      <c r="F291" s="14"/>
      <c r="G291" s="14"/>
      <c r="H291" s="15" t="str">
        <f aca="false">IF(OR($D291="",$E291=""),"",$E291-$D291)</f>
        <v/>
      </c>
      <c r="I291" s="15" t="str">
        <f aca="false">IF($H291="","",IF($H291&lt;=30,"1. First 30 days",IF($H291&lt;=90,"2. Days 31–90",IF($H291&lt;=180,"3. Days 91–180",IF($H291&lt;=365,"4. Days 181–365","5. Over a year")))))</f>
        <v/>
      </c>
      <c r="J291" s="15" t="str">
        <f aca="false">IF($A291="","",IFERROR(INDEX(Roster!$D$2:$D$301,MATCH($A291,Roster!$A$2:$A$301,0)),""))</f>
        <v/>
      </c>
      <c r="K291" s="15" t="str">
        <f aca="false">IF($A291="","",IFERROR(IF(INDEX(Roster!$M$2:$M$301,MATCH($A291,Roster!$A$2:$A$301,0))="","",INDEX(Roster!$M$2:$M$301,MATCH($A291,Roster!$A$2:$A$301,0))),""))</f>
        <v/>
      </c>
      <c r="L291" s="14"/>
      <c r="M291" s="14"/>
      <c r="N291" s="14"/>
      <c r="O291" s="15" t="str">
        <f aca="false">IF($A291="","",IF(COUNTIF($L291:$N291,"Yes")=3,"Done","Open"))</f>
        <v/>
      </c>
      <c r="P291" s="14"/>
    </row>
    <row r="292" customFormat="false" ht="15" hidden="false" customHeight="false" outlineLevel="0" collapsed="false">
      <c r="A292" s="14"/>
      <c r="B292" s="15" t="str">
        <f aca="false">IF($A292="","",IFERROR(INDEX(Roster!$B$2:$B$301,MATCH($A292,Roster!$A$2:$A$301,0)),"ID not on Roster"))</f>
        <v/>
      </c>
      <c r="C292" s="15" t="str">
        <f aca="false">IF($A292="","",IFERROR(INDEX(Roster!$F$2:$F$301,MATCH($A292,Roster!$A$2:$A$301,0)),""))</f>
        <v/>
      </c>
      <c r="D292" s="18" t="str">
        <f aca="false">IF($A292="","",IFERROR(INDEX(Roster!$J$2:$J$301,MATCH($A292,Roster!$A$2:$A$301,0)),""))</f>
        <v/>
      </c>
      <c r="E292" s="16"/>
      <c r="F292" s="14"/>
      <c r="G292" s="14"/>
      <c r="H292" s="15" t="str">
        <f aca="false">IF(OR($D292="",$E292=""),"",$E292-$D292)</f>
        <v/>
      </c>
      <c r="I292" s="15" t="str">
        <f aca="false">IF($H292="","",IF($H292&lt;=30,"1. First 30 days",IF($H292&lt;=90,"2. Days 31–90",IF($H292&lt;=180,"3. Days 91–180",IF($H292&lt;=365,"4. Days 181–365","5. Over a year")))))</f>
        <v/>
      </c>
      <c r="J292" s="15" t="str">
        <f aca="false">IF($A292="","",IFERROR(INDEX(Roster!$D$2:$D$301,MATCH($A292,Roster!$A$2:$A$301,0)),""))</f>
        <v/>
      </c>
      <c r="K292" s="15" t="str">
        <f aca="false">IF($A292="","",IFERROR(IF(INDEX(Roster!$M$2:$M$301,MATCH($A292,Roster!$A$2:$A$301,0))="","",INDEX(Roster!$M$2:$M$301,MATCH($A292,Roster!$A$2:$A$301,0))),""))</f>
        <v/>
      </c>
      <c r="L292" s="14"/>
      <c r="M292" s="14"/>
      <c r="N292" s="14"/>
      <c r="O292" s="15" t="str">
        <f aca="false">IF($A292="","",IF(COUNTIF($L292:$N292,"Yes")=3,"Done","Open"))</f>
        <v/>
      </c>
      <c r="P292" s="14"/>
    </row>
    <row r="293" customFormat="false" ht="15" hidden="false" customHeight="false" outlineLevel="0" collapsed="false">
      <c r="A293" s="14"/>
      <c r="B293" s="15" t="str">
        <f aca="false">IF($A293="","",IFERROR(INDEX(Roster!$B$2:$B$301,MATCH($A293,Roster!$A$2:$A$301,0)),"ID not on Roster"))</f>
        <v/>
      </c>
      <c r="C293" s="15" t="str">
        <f aca="false">IF($A293="","",IFERROR(INDEX(Roster!$F$2:$F$301,MATCH($A293,Roster!$A$2:$A$301,0)),""))</f>
        <v/>
      </c>
      <c r="D293" s="18" t="str">
        <f aca="false">IF($A293="","",IFERROR(INDEX(Roster!$J$2:$J$301,MATCH($A293,Roster!$A$2:$A$301,0)),""))</f>
        <v/>
      </c>
      <c r="E293" s="16"/>
      <c r="F293" s="14"/>
      <c r="G293" s="14"/>
      <c r="H293" s="15" t="str">
        <f aca="false">IF(OR($D293="",$E293=""),"",$E293-$D293)</f>
        <v/>
      </c>
      <c r="I293" s="15" t="str">
        <f aca="false">IF($H293="","",IF($H293&lt;=30,"1. First 30 days",IF($H293&lt;=90,"2. Days 31–90",IF($H293&lt;=180,"3. Days 91–180",IF($H293&lt;=365,"4. Days 181–365","5. Over a year")))))</f>
        <v/>
      </c>
      <c r="J293" s="15" t="str">
        <f aca="false">IF($A293="","",IFERROR(INDEX(Roster!$D$2:$D$301,MATCH($A293,Roster!$A$2:$A$301,0)),""))</f>
        <v/>
      </c>
      <c r="K293" s="15" t="str">
        <f aca="false">IF($A293="","",IFERROR(IF(INDEX(Roster!$M$2:$M$301,MATCH($A293,Roster!$A$2:$A$301,0))="","",INDEX(Roster!$M$2:$M$301,MATCH($A293,Roster!$A$2:$A$301,0))),""))</f>
        <v/>
      </c>
      <c r="L293" s="14"/>
      <c r="M293" s="14"/>
      <c r="N293" s="14"/>
      <c r="O293" s="15" t="str">
        <f aca="false">IF($A293="","",IF(COUNTIF($L293:$N293,"Yes")=3,"Done","Open"))</f>
        <v/>
      </c>
      <c r="P293" s="14"/>
    </row>
    <row r="294" customFormat="false" ht="15" hidden="false" customHeight="false" outlineLevel="0" collapsed="false">
      <c r="A294" s="14"/>
      <c r="B294" s="15" t="str">
        <f aca="false">IF($A294="","",IFERROR(INDEX(Roster!$B$2:$B$301,MATCH($A294,Roster!$A$2:$A$301,0)),"ID not on Roster"))</f>
        <v/>
      </c>
      <c r="C294" s="15" t="str">
        <f aca="false">IF($A294="","",IFERROR(INDEX(Roster!$F$2:$F$301,MATCH($A294,Roster!$A$2:$A$301,0)),""))</f>
        <v/>
      </c>
      <c r="D294" s="18" t="str">
        <f aca="false">IF($A294="","",IFERROR(INDEX(Roster!$J$2:$J$301,MATCH($A294,Roster!$A$2:$A$301,0)),""))</f>
        <v/>
      </c>
      <c r="E294" s="16"/>
      <c r="F294" s="14"/>
      <c r="G294" s="14"/>
      <c r="H294" s="15" t="str">
        <f aca="false">IF(OR($D294="",$E294=""),"",$E294-$D294)</f>
        <v/>
      </c>
      <c r="I294" s="15" t="str">
        <f aca="false">IF($H294="","",IF($H294&lt;=30,"1. First 30 days",IF($H294&lt;=90,"2. Days 31–90",IF($H294&lt;=180,"3. Days 91–180",IF($H294&lt;=365,"4. Days 181–365","5. Over a year")))))</f>
        <v/>
      </c>
      <c r="J294" s="15" t="str">
        <f aca="false">IF($A294="","",IFERROR(INDEX(Roster!$D$2:$D$301,MATCH($A294,Roster!$A$2:$A$301,0)),""))</f>
        <v/>
      </c>
      <c r="K294" s="15" t="str">
        <f aca="false">IF($A294="","",IFERROR(IF(INDEX(Roster!$M$2:$M$301,MATCH($A294,Roster!$A$2:$A$301,0))="","",INDEX(Roster!$M$2:$M$301,MATCH($A294,Roster!$A$2:$A$301,0))),""))</f>
        <v/>
      </c>
      <c r="L294" s="14"/>
      <c r="M294" s="14"/>
      <c r="N294" s="14"/>
      <c r="O294" s="15" t="str">
        <f aca="false">IF($A294="","",IF(COUNTIF($L294:$N294,"Yes")=3,"Done","Open"))</f>
        <v/>
      </c>
      <c r="P294" s="14"/>
    </row>
    <row r="295" customFormat="false" ht="15" hidden="false" customHeight="false" outlineLevel="0" collapsed="false">
      <c r="A295" s="14"/>
      <c r="B295" s="15" t="str">
        <f aca="false">IF($A295="","",IFERROR(INDEX(Roster!$B$2:$B$301,MATCH($A295,Roster!$A$2:$A$301,0)),"ID not on Roster"))</f>
        <v/>
      </c>
      <c r="C295" s="15" t="str">
        <f aca="false">IF($A295="","",IFERROR(INDEX(Roster!$F$2:$F$301,MATCH($A295,Roster!$A$2:$A$301,0)),""))</f>
        <v/>
      </c>
      <c r="D295" s="18" t="str">
        <f aca="false">IF($A295="","",IFERROR(INDEX(Roster!$J$2:$J$301,MATCH($A295,Roster!$A$2:$A$301,0)),""))</f>
        <v/>
      </c>
      <c r="E295" s="16"/>
      <c r="F295" s="14"/>
      <c r="G295" s="14"/>
      <c r="H295" s="15" t="str">
        <f aca="false">IF(OR($D295="",$E295=""),"",$E295-$D295)</f>
        <v/>
      </c>
      <c r="I295" s="15" t="str">
        <f aca="false">IF($H295="","",IF($H295&lt;=30,"1. First 30 days",IF($H295&lt;=90,"2. Days 31–90",IF($H295&lt;=180,"3. Days 91–180",IF($H295&lt;=365,"4. Days 181–365","5. Over a year")))))</f>
        <v/>
      </c>
      <c r="J295" s="15" t="str">
        <f aca="false">IF($A295="","",IFERROR(INDEX(Roster!$D$2:$D$301,MATCH($A295,Roster!$A$2:$A$301,0)),""))</f>
        <v/>
      </c>
      <c r="K295" s="15" t="str">
        <f aca="false">IF($A295="","",IFERROR(IF(INDEX(Roster!$M$2:$M$301,MATCH($A295,Roster!$A$2:$A$301,0))="","",INDEX(Roster!$M$2:$M$301,MATCH($A295,Roster!$A$2:$A$301,0))),""))</f>
        <v/>
      </c>
      <c r="L295" s="14"/>
      <c r="M295" s="14"/>
      <c r="N295" s="14"/>
      <c r="O295" s="15" t="str">
        <f aca="false">IF($A295="","",IF(COUNTIF($L295:$N295,"Yes")=3,"Done","Open"))</f>
        <v/>
      </c>
      <c r="P295" s="14"/>
    </row>
    <row r="296" customFormat="false" ht="15" hidden="false" customHeight="false" outlineLevel="0" collapsed="false">
      <c r="A296" s="14"/>
      <c r="B296" s="15" t="str">
        <f aca="false">IF($A296="","",IFERROR(INDEX(Roster!$B$2:$B$301,MATCH($A296,Roster!$A$2:$A$301,0)),"ID not on Roster"))</f>
        <v/>
      </c>
      <c r="C296" s="15" t="str">
        <f aca="false">IF($A296="","",IFERROR(INDEX(Roster!$F$2:$F$301,MATCH($A296,Roster!$A$2:$A$301,0)),""))</f>
        <v/>
      </c>
      <c r="D296" s="18" t="str">
        <f aca="false">IF($A296="","",IFERROR(INDEX(Roster!$J$2:$J$301,MATCH($A296,Roster!$A$2:$A$301,0)),""))</f>
        <v/>
      </c>
      <c r="E296" s="16"/>
      <c r="F296" s="14"/>
      <c r="G296" s="14"/>
      <c r="H296" s="15" t="str">
        <f aca="false">IF(OR($D296="",$E296=""),"",$E296-$D296)</f>
        <v/>
      </c>
      <c r="I296" s="15" t="str">
        <f aca="false">IF($H296="","",IF($H296&lt;=30,"1. First 30 days",IF($H296&lt;=90,"2. Days 31–90",IF($H296&lt;=180,"3. Days 91–180",IF($H296&lt;=365,"4. Days 181–365","5. Over a year")))))</f>
        <v/>
      </c>
      <c r="J296" s="15" t="str">
        <f aca="false">IF($A296="","",IFERROR(INDEX(Roster!$D$2:$D$301,MATCH($A296,Roster!$A$2:$A$301,0)),""))</f>
        <v/>
      </c>
      <c r="K296" s="15" t="str">
        <f aca="false">IF($A296="","",IFERROR(IF(INDEX(Roster!$M$2:$M$301,MATCH($A296,Roster!$A$2:$A$301,0))="","",INDEX(Roster!$M$2:$M$301,MATCH($A296,Roster!$A$2:$A$301,0))),""))</f>
        <v/>
      </c>
      <c r="L296" s="14"/>
      <c r="M296" s="14"/>
      <c r="N296" s="14"/>
      <c r="O296" s="15" t="str">
        <f aca="false">IF($A296="","",IF(COUNTIF($L296:$N296,"Yes")=3,"Done","Open"))</f>
        <v/>
      </c>
      <c r="P296" s="14"/>
    </row>
    <row r="297" customFormat="false" ht="15" hidden="false" customHeight="false" outlineLevel="0" collapsed="false">
      <c r="A297" s="14"/>
      <c r="B297" s="15" t="str">
        <f aca="false">IF($A297="","",IFERROR(INDEX(Roster!$B$2:$B$301,MATCH($A297,Roster!$A$2:$A$301,0)),"ID not on Roster"))</f>
        <v/>
      </c>
      <c r="C297" s="15" t="str">
        <f aca="false">IF($A297="","",IFERROR(INDEX(Roster!$F$2:$F$301,MATCH($A297,Roster!$A$2:$A$301,0)),""))</f>
        <v/>
      </c>
      <c r="D297" s="18" t="str">
        <f aca="false">IF($A297="","",IFERROR(INDEX(Roster!$J$2:$J$301,MATCH($A297,Roster!$A$2:$A$301,0)),""))</f>
        <v/>
      </c>
      <c r="E297" s="16"/>
      <c r="F297" s="14"/>
      <c r="G297" s="14"/>
      <c r="H297" s="15" t="str">
        <f aca="false">IF(OR($D297="",$E297=""),"",$E297-$D297)</f>
        <v/>
      </c>
      <c r="I297" s="15" t="str">
        <f aca="false">IF($H297="","",IF($H297&lt;=30,"1. First 30 days",IF($H297&lt;=90,"2. Days 31–90",IF($H297&lt;=180,"3. Days 91–180",IF($H297&lt;=365,"4. Days 181–365","5. Over a year")))))</f>
        <v/>
      </c>
      <c r="J297" s="15" t="str">
        <f aca="false">IF($A297="","",IFERROR(INDEX(Roster!$D$2:$D$301,MATCH($A297,Roster!$A$2:$A$301,0)),""))</f>
        <v/>
      </c>
      <c r="K297" s="15" t="str">
        <f aca="false">IF($A297="","",IFERROR(IF(INDEX(Roster!$M$2:$M$301,MATCH($A297,Roster!$A$2:$A$301,0))="","",INDEX(Roster!$M$2:$M$301,MATCH($A297,Roster!$A$2:$A$301,0))),""))</f>
        <v/>
      </c>
      <c r="L297" s="14"/>
      <c r="M297" s="14"/>
      <c r="N297" s="14"/>
      <c r="O297" s="15" t="str">
        <f aca="false">IF($A297="","",IF(COUNTIF($L297:$N297,"Yes")=3,"Done","Open"))</f>
        <v/>
      </c>
      <c r="P297" s="14"/>
    </row>
    <row r="298" customFormat="false" ht="15" hidden="false" customHeight="false" outlineLevel="0" collapsed="false">
      <c r="A298" s="14"/>
      <c r="B298" s="15" t="str">
        <f aca="false">IF($A298="","",IFERROR(INDEX(Roster!$B$2:$B$301,MATCH($A298,Roster!$A$2:$A$301,0)),"ID not on Roster"))</f>
        <v/>
      </c>
      <c r="C298" s="15" t="str">
        <f aca="false">IF($A298="","",IFERROR(INDEX(Roster!$F$2:$F$301,MATCH($A298,Roster!$A$2:$A$301,0)),""))</f>
        <v/>
      </c>
      <c r="D298" s="18" t="str">
        <f aca="false">IF($A298="","",IFERROR(INDEX(Roster!$J$2:$J$301,MATCH($A298,Roster!$A$2:$A$301,0)),""))</f>
        <v/>
      </c>
      <c r="E298" s="16"/>
      <c r="F298" s="14"/>
      <c r="G298" s="14"/>
      <c r="H298" s="15" t="str">
        <f aca="false">IF(OR($D298="",$E298=""),"",$E298-$D298)</f>
        <v/>
      </c>
      <c r="I298" s="15" t="str">
        <f aca="false">IF($H298="","",IF($H298&lt;=30,"1. First 30 days",IF($H298&lt;=90,"2. Days 31–90",IF($H298&lt;=180,"3. Days 91–180",IF($H298&lt;=365,"4. Days 181–365","5. Over a year")))))</f>
        <v/>
      </c>
      <c r="J298" s="15" t="str">
        <f aca="false">IF($A298="","",IFERROR(INDEX(Roster!$D$2:$D$301,MATCH($A298,Roster!$A$2:$A$301,0)),""))</f>
        <v/>
      </c>
      <c r="K298" s="15" t="str">
        <f aca="false">IF($A298="","",IFERROR(IF(INDEX(Roster!$M$2:$M$301,MATCH($A298,Roster!$A$2:$A$301,0))="","",INDEX(Roster!$M$2:$M$301,MATCH($A298,Roster!$A$2:$A$301,0))),""))</f>
        <v/>
      </c>
      <c r="L298" s="14"/>
      <c r="M298" s="14"/>
      <c r="N298" s="14"/>
      <c r="O298" s="15" t="str">
        <f aca="false">IF($A298="","",IF(COUNTIF($L298:$N298,"Yes")=3,"Done","Open"))</f>
        <v/>
      </c>
      <c r="P298" s="14"/>
    </row>
    <row r="299" customFormat="false" ht="15" hidden="false" customHeight="false" outlineLevel="0" collapsed="false">
      <c r="A299" s="14"/>
      <c r="B299" s="15" t="str">
        <f aca="false">IF($A299="","",IFERROR(INDEX(Roster!$B$2:$B$301,MATCH($A299,Roster!$A$2:$A$301,0)),"ID not on Roster"))</f>
        <v/>
      </c>
      <c r="C299" s="15" t="str">
        <f aca="false">IF($A299="","",IFERROR(INDEX(Roster!$F$2:$F$301,MATCH($A299,Roster!$A$2:$A$301,0)),""))</f>
        <v/>
      </c>
      <c r="D299" s="18" t="str">
        <f aca="false">IF($A299="","",IFERROR(INDEX(Roster!$J$2:$J$301,MATCH($A299,Roster!$A$2:$A$301,0)),""))</f>
        <v/>
      </c>
      <c r="E299" s="16"/>
      <c r="F299" s="14"/>
      <c r="G299" s="14"/>
      <c r="H299" s="15" t="str">
        <f aca="false">IF(OR($D299="",$E299=""),"",$E299-$D299)</f>
        <v/>
      </c>
      <c r="I299" s="15" t="str">
        <f aca="false">IF($H299="","",IF($H299&lt;=30,"1. First 30 days",IF($H299&lt;=90,"2. Days 31–90",IF($H299&lt;=180,"3. Days 91–180",IF($H299&lt;=365,"4. Days 181–365","5. Over a year")))))</f>
        <v/>
      </c>
      <c r="J299" s="15" t="str">
        <f aca="false">IF($A299="","",IFERROR(INDEX(Roster!$D$2:$D$301,MATCH($A299,Roster!$A$2:$A$301,0)),""))</f>
        <v/>
      </c>
      <c r="K299" s="15" t="str">
        <f aca="false">IF($A299="","",IFERROR(IF(INDEX(Roster!$M$2:$M$301,MATCH($A299,Roster!$A$2:$A$301,0))="","",INDEX(Roster!$M$2:$M$301,MATCH($A299,Roster!$A$2:$A$301,0))),""))</f>
        <v/>
      </c>
      <c r="L299" s="14"/>
      <c r="M299" s="14"/>
      <c r="N299" s="14"/>
      <c r="O299" s="15" t="str">
        <f aca="false">IF($A299="","",IF(COUNTIF($L299:$N299,"Yes")=3,"Done","Open"))</f>
        <v/>
      </c>
      <c r="P299" s="14"/>
    </row>
    <row r="300" customFormat="false" ht="15" hidden="false" customHeight="false" outlineLevel="0" collapsed="false">
      <c r="A300" s="14"/>
      <c r="B300" s="15" t="str">
        <f aca="false">IF($A300="","",IFERROR(INDEX(Roster!$B$2:$B$301,MATCH($A300,Roster!$A$2:$A$301,0)),"ID not on Roster"))</f>
        <v/>
      </c>
      <c r="C300" s="15" t="str">
        <f aca="false">IF($A300="","",IFERROR(INDEX(Roster!$F$2:$F$301,MATCH($A300,Roster!$A$2:$A$301,0)),""))</f>
        <v/>
      </c>
      <c r="D300" s="18" t="str">
        <f aca="false">IF($A300="","",IFERROR(INDEX(Roster!$J$2:$J$301,MATCH($A300,Roster!$A$2:$A$301,0)),""))</f>
        <v/>
      </c>
      <c r="E300" s="16"/>
      <c r="F300" s="14"/>
      <c r="G300" s="14"/>
      <c r="H300" s="15" t="str">
        <f aca="false">IF(OR($D300="",$E300=""),"",$E300-$D300)</f>
        <v/>
      </c>
      <c r="I300" s="15" t="str">
        <f aca="false">IF($H300="","",IF($H300&lt;=30,"1. First 30 days",IF($H300&lt;=90,"2. Days 31–90",IF($H300&lt;=180,"3. Days 91–180",IF($H300&lt;=365,"4. Days 181–365","5. Over a year")))))</f>
        <v/>
      </c>
      <c r="J300" s="15" t="str">
        <f aca="false">IF($A300="","",IFERROR(INDEX(Roster!$D$2:$D$301,MATCH($A300,Roster!$A$2:$A$301,0)),""))</f>
        <v/>
      </c>
      <c r="K300" s="15" t="str">
        <f aca="false">IF($A300="","",IFERROR(IF(INDEX(Roster!$M$2:$M$301,MATCH($A300,Roster!$A$2:$A$301,0))="","",INDEX(Roster!$M$2:$M$301,MATCH($A300,Roster!$A$2:$A$301,0))),""))</f>
        <v/>
      </c>
      <c r="L300" s="14"/>
      <c r="M300" s="14"/>
      <c r="N300" s="14"/>
      <c r="O300" s="15" t="str">
        <f aca="false">IF($A300="","",IF(COUNTIF($L300:$N300,"Yes")=3,"Done","Open"))</f>
        <v/>
      </c>
      <c r="P300" s="14"/>
    </row>
    <row r="301" customFormat="false" ht="15" hidden="false" customHeight="false" outlineLevel="0" collapsed="false">
      <c r="A301" s="14"/>
      <c r="B301" s="15" t="str">
        <f aca="false">IF($A301="","",IFERROR(INDEX(Roster!$B$2:$B$301,MATCH($A301,Roster!$A$2:$A$301,0)),"ID not on Roster"))</f>
        <v/>
      </c>
      <c r="C301" s="15" t="str">
        <f aca="false">IF($A301="","",IFERROR(INDEX(Roster!$F$2:$F$301,MATCH($A301,Roster!$A$2:$A$301,0)),""))</f>
        <v/>
      </c>
      <c r="D301" s="18" t="str">
        <f aca="false">IF($A301="","",IFERROR(INDEX(Roster!$J$2:$J$301,MATCH($A301,Roster!$A$2:$A$301,0)),""))</f>
        <v/>
      </c>
      <c r="E301" s="16"/>
      <c r="F301" s="14"/>
      <c r="G301" s="14"/>
      <c r="H301" s="15" t="str">
        <f aca="false">IF(OR($D301="",$E301=""),"",$E301-$D301)</f>
        <v/>
      </c>
      <c r="I301" s="15" t="str">
        <f aca="false">IF($H301="","",IF($H301&lt;=30,"1. First 30 days",IF($H301&lt;=90,"2. Days 31–90",IF($H301&lt;=180,"3. Days 91–180",IF($H301&lt;=365,"4. Days 181–365","5. Over a year")))))</f>
        <v/>
      </c>
      <c r="J301" s="15" t="str">
        <f aca="false">IF($A301="","",IFERROR(INDEX(Roster!$D$2:$D$301,MATCH($A301,Roster!$A$2:$A$301,0)),""))</f>
        <v/>
      </c>
      <c r="K301" s="15" t="str">
        <f aca="false">IF($A301="","",IFERROR(IF(INDEX(Roster!$M$2:$M$301,MATCH($A301,Roster!$A$2:$A$301,0))="","",INDEX(Roster!$M$2:$M$301,MATCH($A301,Roster!$A$2:$A$301,0))),""))</f>
        <v/>
      </c>
      <c r="L301" s="14"/>
      <c r="M301" s="14"/>
      <c r="N301" s="14"/>
      <c r="O301" s="15" t="str">
        <f aca="false">IF($A301="","",IF(COUNTIF($L301:$N301,"Yes")=3,"Done","Open"))</f>
        <v/>
      </c>
      <c r="P301" s="14"/>
    </row>
  </sheetData>
  <autoFilter ref="A1:P301"/>
  <conditionalFormatting sqref="O2:O301">
    <cfRule type="expression" priority="2" aboveAverage="0" equalAverage="0" bottom="0" percent="0" rank="0" text="" dxfId="13">
      <formula>$O2="Open"</formula>
    </cfRule>
  </conditionalFormatting>
  <conditionalFormatting sqref="K2:K301">
    <cfRule type="expression" priority="3" aboveAverage="0" equalAverage="0" bottom="0" percent="0" rank="0" text="" dxfId="16">
      <formula>$K2="Green"</formula>
    </cfRule>
    <cfRule type="expression" priority="4" aboveAverage="0" equalAverage="0" bottom="0" percent="0" rank="0" text="" dxfId="13">
      <formula>$K2="Amber"</formula>
    </cfRule>
    <cfRule type="expression" priority="5" aboveAverage="0" equalAverage="0" bottom="0" percent="0" rank="0" text="" dxfId="17">
      <formula>$K2="Red"</formula>
    </cfRule>
  </conditionalFormatting>
  <dataValidations count="4">
    <dataValidation allowBlank="true" errorStyle="stop" operator="between" showDropDown="false" showErrorMessage="false" showInputMessage="false" sqref="A2:A301" type="list">
      <formula1>Roster!$A$2:$A$301</formula1>
      <formula2>0</formula2>
    </dataValidation>
    <dataValidation allowBlank="true" errorStyle="stop" operator="between" showDropDown="false" showErrorMessage="false" showInputMessage="false" sqref="F2:F301" type="list">
      <formula1>Lists!$E$2:$E$30</formula1>
      <formula2>0</formula2>
    </dataValidation>
    <dataValidation allowBlank="true" errorStyle="stop" operator="between" showDropDown="false" showErrorMessage="false" showInputMessage="false" sqref="G2:G301" type="list">
      <formula1>Lists!$F$2:$F$30</formula1>
      <formula2>0</formula2>
    </dataValidation>
    <dataValidation allowBlank="true" errorStyle="stop" operator="between" showDropDown="false" showErrorMessage="false" showInputMessage="false" sqref="L2:N301" type="list">
      <formula1>Lists!$K$2:$K$30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7"/>
    <col collapsed="false" customWidth="true" hidden="false" outlineLevel="0" max="3" min="3" style="0" width="16"/>
    <col collapsed="false" customWidth="true" hidden="false" outlineLevel="0" max="4" min="4" style="0" width="12"/>
    <col collapsed="false" customWidth="true" hidden="false" outlineLevel="0" max="5" min="5" style="0" width="13"/>
    <col collapsed="false" customWidth="true" hidden="false" outlineLevel="0" max="6" min="6" style="0" width="17"/>
    <col collapsed="false" customWidth="true" hidden="false" outlineLevel="0" max="7" min="7" style="0" width="58"/>
    <col collapsed="false" customWidth="true" hidden="false" outlineLevel="0" max="8" min="8" style="0" width="38"/>
    <col collapsed="false" customWidth="true" hidden="false" outlineLevel="0" max="9" min="9" style="0" width="12"/>
    <col collapsed="false" customWidth="true" hidden="false" outlineLevel="0" max="10" min="10" style="0" width="10"/>
    <col collapsed="false" customWidth="true" hidden="false" outlineLevel="0" max="12" min="11" style="0" width="13"/>
    <col collapsed="false" customWidth="true" hidden="false" outlineLevel="0" max="13" min="13" style="0" width="12"/>
  </cols>
  <sheetData>
    <row r="1" customFormat="false" ht="31.5" hidden="false" customHeight="true" outlineLevel="0" collapsed="false">
      <c r="A1" s="12" t="s">
        <v>429</v>
      </c>
      <c r="B1" s="12" t="s">
        <v>38</v>
      </c>
      <c r="C1" s="13" t="s">
        <v>39</v>
      </c>
      <c r="D1" s="12" t="s">
        <v>406</v>
      </c>
      <c r="E1" s="12" t="s">
        <v>430</v>
      </c>
      <c r="F1" s="12" t="s">
        <v>431</v>
      </c>
      <c r="G1" s="12" t="s">
        <v>432</v>
      </c>
      <c r="H1" s="12" t="s">
        <v>433</v>
      </c>
      <c r="I1" s="12" t="s">
        <v>434</v>
      </c>
      <c r="J1" s="12" t="s">
        <v>435</v>
      </c>
      <c r="K1" s="12" t="s">
        <v>436</v>
      </c>
      <c r="L1" s="12" t="s">
        <v>437</v>
      </c>
      <c r="M1" s="13" t="s">
        <v>438</v>
      </c>
    </row>
    <row r="2" customFormat="false" ht="15" hidden="false" customHeight="false" outlineLevel="0" collapsed="false">
      <c r="A2" s="16" t="n">
        <v>46204</v>
      </c>
      <c r="B2" s="14" t="s">
        <v>69</v>
      </c>
      <c r="C2" s="15" t="str">
        <f aca="false">IF($B2="","",IFERROR(INDEX(Roster!$B$2:$B$301,MATCH($B2,Roster!$A$2:$A$301,0)),"ID not on Roster"))</f>
        <v>Mateo E.</v>
      </c>
      <c r="D2" s="14" t="s">
        <v>439</v>
      </c>
      <c r="E2" s="14"/>
      <c r="F2" s="14"/>
      <c r="G2" s="19" t="s">
        <v>440</v>
      </c>
      <c r="H2" s="14"/>
      <c r="I2" s="16"/>
      <c r="J2" s="14"/>
      <c r="K2" s="14" t="s">
        <v>74</v>
      </c>
      <c r="L2" s="16" t="n">
        <v>46205</v>
      </c>
      <c r="M2" s="15" t="str">
        <f aca="false">IF($I2="","",IF($J2="Yes","Done",IF($I2&lt;AsOf,"Overdue","Open")))</f>
        <v/>
      </c>
    </row>
    <row r="3" customFormat="false" ht="15" hidden="false" customHeight="false" outlineLevel="0" collapsed="false">
      <c r="A3" s="16" t="n">
        <v>46204</v>
      </c>
      <c r="B3" s="14" t="s">
        <v>75</v>
      </c>
      <c r="C3" s="15" t="str">
        <f aca="false">IF($B3="","",IFERROR(INDEX(Roster!$B$2:$B$301,MATCH($B3,Roster!$A$2:$A$301,0)),"ID not on Roster"))</f>
        <v>Caio O.</v>
      </c>
      <c r="D3" s="14" t="s">
        <v>439</v>
      </c>
      <c r="E3" s="14"/>
      <c r="F3" s="14"/>
      <c r="G3" s="19" t="s">
        <v>441</v>
      </c>
      <c r="H3" s="14"/>
      <c r="I3" s="16"/>
      <c r="J3" s="14"/>
      <c r="K3" s="14" t="s">
        <v>74</v>
      </c>
      <c r="L3" s="16"/>
      <c r="M3" s="15" t="str">
        <f aca="false">IF($I3="","",IF($J3="Yes","Done",IF($I3&lt;AsOf,"Overdue","Open")))</f>
        <v/>
      </c>
    </row>
    <row r="4" customFormat="false" ht="15" hidden="false" customHeight="false" outlineLevel="0" collapsed="false">
      <c r="A4" s="16" t="n">
        <v>46204</v>
      </c>
      <c r="B4" s="14" t="s">
        <v>90</v>
      </c>
      <c r="C4" s="15" t="str">
        <f aca="false">IF($B4="","",IFERROR(INDEX(Roster!$B$2:$B$301,MATCH($B4,Roster!$A$2:$A$301,0)),"ID not on Roster"))</f>
        <v>Bilal F.</v>
      </c>
      <c r="D4" s="14" t="s">
        <v>439</v>
      </c>
      <c r="E4" s="14"/>
      <c r="F4" s="14"/>
      <c r="G4" s="19" t="s">
        <v>442</v>
      </c>
      <c r="H4" s="14"/>
      <c r="I4" s="16"/>
      <c r="J4" s="14"/>
      <c r="K4" s="14" t="s">
        <v>74</v>
      </c>
      <c r="L4" s="16" t="n">
        <v>46204</v>
      </c>
      <c r="M4" s="15" t="str">
        <f aca="false">IF($I4="","",IF($J4="Yes","Done",IF($I4&lt;AsOf,"Overdue","Open")))</f>
        <v/>
      </c>
    </row>
    <row r="5" customFormat="false" ht="15" hidden="false" customHeight="false" outlineLevel="0" collapsed="false">
      <c r="A5" s="16" t="n">
        <v>46204</v>
      </c>
      <c r="B5" s="14" t="s">
        <v>102</v>
      </c>
      <c r="C5" s="15" t="str">
        <f aca="false">IF($B5="","",IFERROR(INDEX(Roster!$B$2:$B$301,MATCH($B5,Roster!$A$2:$A$301,0)),"ID not on Roster"))</f>
        <v>Gideon H.</v>
      </c>
      <c r="D5" s="14" t="s">
        <v>439</v>
      </c>
      <c r="E5" s="14"/>
      <c r="F5" s="14"/>
      <c r="G5" s="19" t="s">
        <v>440</v>
      </c>
      <c r="H5" s="14"/>
      <c r="I5" s="16"/>
      <c r="J5" s="14"/>
      <c r="K5" s="14" t="s">
        <v>84</v>
      </c>
      <c r="L5" s="16" t="n">
        <v>46205</v>
      </c>
      <c r="M5" s="15" t="str">
        <f aca="false">IF($I5="","",IF($J5="Yes","Done",IF($I5&lt;AsOf,"Overdue","Open")))</f>
        <v/>
      </c>
    </row>
    <row r="6" customFormat="false" ht="15" hidden="false" customHeight="false" outlineLevel="0" collapsed="false">
      <c r="A6" s="16" t="n">
        <v>46204</v>
      </c>
      <c r="B6" s="14" t="s">
        <v>128</v>
      </c>
      <c r="C6" s="15" t="str">
        <f aca="false">IF($B6="","",IFERROR(INDEX(Roster!$B$2:$B$301,MATCH($B6,Roster!$A$2:$A$301,0)),"ID not on Roster"))</f>
        <v>Sipho C.</v>
      </c>
      <c r="D6" s="14" t="s">
        <v>439</v>
      </c>
      <c r="E6" s="14"/>
      <c r="F6" s="14"/>
      <c r="G6" s="19" t="s">
        <v>443</v>
      </c>
      <c r="H6" s="14"/>
      <c r="I6" s="16"/>
      <c r="J6" s="14"/>
      <c r="K6" s="14" t="s">
        <v>74</v>
      </c>
      <c r="L6" s="16" t="n">
        <v>46206</v>
      </c>
      <c r="M6" s="15" t="str">
        <f aca="false">IF($I6="","",IF($J6="Yes","Done",IF($I6&lt;AsOf,"Overdue","Open")))</f>
        <v/>
      </c>
    </row>
    <row r="7" customFormat="false" ht="15" hidden="false" customHeight="false" outlineLevel="0" collapsed="false">
      <c r="A7" s="16" t="n">
        <v>46204</v>
      </c>
      <c r="B7" s="14" t="s">
        <v>156</v>
      </c>
      <c r="C7" s="15" t="str">
        <f aca="false">IF($B7="","",IFERROR(INDEX(Roster!$B$2:$B$301,MATCH($B7,Roster!$A$2:$A$301,0)),"ID not on Roster"))</f>
        <v>Julia P.</v>
      </c>
      <c r="D7" s="14" t="s">
        <v>439</v>
      </c>
      <c r="E7" s="14"/>
      <c r="F7" s="14"/>
      <c r="G7" s="19" t="s">
        <v>441</v>
      </c>
      <c r="H7" s="14"/>
      <c r="I7" s="16"/>
      <c r="J7" s="14"/>
      <c r="K7" s="14" t="s">
        <v>63</v>
      </c>
      <c r="L7" s="16" t="n">
        <v>46207</v>
      </c>
      <c r="M7" s="15" t="str">
        <f aca="false">IF($I7="","",IF($J7="Yes","Done",IF($I7&lt;AsOf,"Overdue","Open")))</f>
        <v/>
      </c>
    </row>
    <row r="8" customFormat="false" ht="15" hidden="false" customHeight="false" outlineLevel="0" collapsed="false">
      <c r="A8" s="16" t="n">
        <v>46204</v>
      </c>
      <c r="B8" s="14" t="s">
        <v>158</v>
      </c>
      <c r="C8" s="15" t="str">
        <f aca="false">IF($B8="","",IFERROR(INDEX(Roster!$B$2:$B$301,MATCH($B8,Roster!$A$2:$A$301,0)),"ID not on Roster"))</f>
        <v>Xavier F.</v>
      </c>
      <c r="D8" s="14" t="s">
        <v>439</v>
      </c>
      <c r="E8" s="14"/>
      <c r="F8" s="14"/>
      <c r="G8" s="19" t="s">
        <v>444</v>
      </c>
      <c r="H8" s="14"/>
      <c r="I8" s="16"/>
      <c r="J8" s="14"/>
      <c r="K8" s="14" t="s">
        <v>84</v>
      </c>
      <c r="L8" s="16" t="n">
        <v>46207</v>
      </c>
      <c r="M8" s="15" t="str">
        <f aca="false">IF($I8="","",IF($J8="Yes","Done",IF($I8&lt;AsOf,"Overdue","Open")))</f>
        <v/>
      </c>
    </row>
    <row r="9" customFormat="false" ht="15" hidden="false" customHeight="false" outlineLevel="0" collapsed="false">
      <c r="A9" s="16" t="n">
        <v>46204</v>
      </c>
      <c r="B9" s="14" t="s">
        <v>164</v>
      </c>
      <c r="C9" s="15" t="str">
        <f aca="false">IF($B9="","",IFERROR(INDEX(Roster!$B$2:$B$301,MATCH($B9,Roster!$A$2:$A$301,0)),"ID not on Roster"))</f>
        <v>Gabriel S.</v>
      </c>
      <c r="D9" s="14" t="s">
        <v>439</v>
      </c>
      <c r="E9" s="14"/>
      <c r="F9" s="14"/>
      <c r="G9" s="19" t="s">
        <v>441</v>
      </c>
      <c r="H9" s="14"/>
      <c r="I9" s="16"/>
      <c r="J9" s="14"/>
      <c r="K9" s="14" t="s">
        <v>101</v>
      </c>
      <c r="L9" s="16" t="n">
        <v>46204</v>
      </c>
      <c r="M9" s="15" t="str">
        <f aca="false">IF($I9="","",IF($J9="Yes","Done",IF($I9&lt;AsOf,"Overdue","Open")))</f>
        <v/>
      </c>
    </row>
    <row r="10" customFormat="false" ht="15" hidden="false" customHeight="false" outlineLevel="0" collapsed="false">
      <c r="A10" s="16" t="n">
        <v>46204</v>
      </c>
      <c r="B10" s="14" t="s">
        <v>184</v>
      </c>
      <c r="C10" s="15" t="str">
        <f aca="false">IF($B10="","",IFERROR(INDEX(Roster!$B$2:$B$301,MATCH($B10,Roster!$A$2:$A$301,0)),"ID not on Roster"))</f>
        <v>Lucia Z.</v>
      </c>
      <c r="D10" s="14" t="s">
        <v>439</v>
      </c>
      <c r="E10" s="14"/>
      <c r="F10" s="14"/>
      <c r="G10" s="19" t="s">
        <v>445</v>
      </c>
      <c r="H10" s="14"/>
      <c r="I10" s="16"/>
      <c r="J10" s="14"/>
      <c r="K10" s="14" t="s">
        <v>74</v>
      </c>
      <c r="L10" s="16" t="n">
        <v>46204</v>
      </c>
      <c r="M10" s="15" t="str">
        <f aca="false">IF($I10="","",IF($J10="Yes","Done",IF($I10&lt;AsOf,"Overdue","Open")))</f>
        <v/>
      </c>
    </row>
    <row r="11" customFormat="false" ht="15" hidden="false" customHeight="false" outlineLevel="0" collapsed="false">
      <c r="A11" s="16" t="n">
        <v>46204</v>
      </c>
      <c r="B11" s="14" t="s">
        <v>192</v>
      </c>
      <c r="C11" s="15" t="str">
        <f aca="false">IF($B11="","",IFERROR(INDEX(Roster!$B$2:$B$301,MATCH($B11,Roster!$A$2:$A$301,0)),"ID not on Roster"))</f>
        <v>Vera V.</v>
      </c>
      <c r="D11" s="14" t="s">
        <v>439</v>
      </c>
      <c r="E11" s="14"/>
      <c r="F11" s="14"/>
      <c r="G11" s="19" t="s">
        <v>443</v>
      </c>
      <c r="H11" s="14"/>
      <c r="I11" s="16"/>
      <c r="J11" s="14"/>
      <c r="K11" s="14" t="s">
        <v>84</v>
      </c>
      <c r="L11" s="16" t="n">
        <v>46205</v>
      </c>
      <c r="M11" s="15" t="str">
        <f aca="false">IF($I11="","",IF($J11="Yes","Done",IF($I11&lt;AsOf,"Overdue","Open")))</f>
        <v/>
      </c>
    </row>
    <row r="12" customFormat="false" ht="15" hidden="false" customHeight="false" outlineLevel="0" collapsed="false">
      <c r="A12" s="16" t="n">
        <v>46204</v>
      </c>
      <c r="B12" s="14" t="s">
        <v>203</v>
      </c>
      <c r="C12" s="15" t="str">
        <f aca="false">IF($B12="","",IFERROR(INDEX(Roster!$B$2:$B$301,MATCH($B12,Roster!$A$2:$A$301,0)),"ID not on Roster"))</f>
        <v>Julia S.</v>
      </c>
      <c r="D12" s="14" t="s">
        <v>439</v>
      </c>
      <c r="E12" s="14"/>
      <c r="F12" s="14"/>
      <c r="G12" s="19" t="s">
        <v>441</v>
      </c>
      <c r="H12" s="14"/>
      <c r="I12" s="16"/>
      <c r="J12" s="14"/>
      <c r="K12" s="14" t="s">
        <v>84</v>
      </c>
      <c r="L12" s="16" t="n">
        <v>46207</v>
      </c>
      <c r="M12" s="15" t="str">
        <f aca="false">IF($I12="","",IF($J12="Yes","Done",IF($I12&lt;AsOf,"Overdue","Open")))</f>
        <v/>
      </c>
    </row>
    <row r="13" customFormat="false" ht="15" hidden="false" customHeight="false" outlineLevel="0" collapsed="false">
      <c r="A13" s="16" t="n">
        <v>46204</v>
      </c>
      <c r="B13" s="14" t="s">
        <v>237</v>
      </c>
      <c r="C13" s="15" t="str">
        <f aca="false">IF($B13="","",IFERROR(INDEX(Roster!$B$2:$B$301,MATCH($B13,Roster!$A$2:$A$301,0)),"ID not on Roster"))</f>
        <v>Oscar J.</v>
      </c>
      <c r="D13" s="14" t="s">
        <v>439</v>
      </c>
      <c r="E13" s="14"/>
      <c r="F13" s="14"/>
      <c r="G13" s="19" t="s">
        <v>440</v>
      </c>
      <c r="H13" s="14"/>
      <c r="I13" s="16"/>
      <c r="J13" s="14"/>
      <c r="K13" s="14" t="s">
        <v>74</v>
      </c>
      <c r="L13" s="16" t="n">
        <v>46204</v>
      </c>
      <c r="M13" s="15" t="str">
        <f aca="false">IF($I13="","",IF($J13="Yes","Done",IF($I13&lt;AsOf,"Overdue","Open")))</f>
        <v/>
      </c>
    </row>
    <row r="14" customFormat="false" ht="15" hidden="false" customHeight="false" outlineLevel="0" collapsed="false">
      <c r="A14" s="16" t="n">
        <v>46204</v>
      </c>
      <c r="B14" s="14" t="s">
        <v>260</v>
      </c>
      <c r="C14" s="15" t="str">
        <f aca="false">IF($B14="","",IFERROR(INDEX(Roster!$B$2:$B$301,MATCH($B14,Roster!$A$2:$A$301,0)),"ID not on Roster"))</f>
        <v>Teo G.</v>
      </c>
      <c r="D14" s="14" t="s">
        <v>439</v>
      </c>
      <c r="E14" s="14"/>
      <c r="F14" s="14"/>
      <c r="G14" s="19" t="s">
        <v>443</v>
      </c>
      <c r="H14" s="14"/>
      <c r="I14" s="16"/>
      <c r="J14" s="14"/>
      <c r="K14" s="14" t="s">
        <v>101</v>
      </c>
      <c r="L14" s="16" t="n">
        <v>46207</v>
      </c>
      <c r="M14" s="15" t="str">
        <f aca="false">IF($I14="","",IF($J14="Yes","Done",IF($I14&lt;AsOf,"Overdue","Open")))</f>
        <v/>
      </c>
    </row>
    <row r="15" customFormat="false" ht="15" hidden="false" customHeight="false" outlineLevel="0" collapsed="false">
      <c r="A15" s="16" t="n">
        <v>46204</v>
      </c>
      <c r="B15" s="14" t="s">
        <v>286</v>
      </c>
      <c r="C15" s="15" t="str">
        <f aca="false">IF($B15="","",IFERROR(INDEX(Roster!$B$2:$B$301,MATCH($B15,Roster!$A$2:$A$301,0)),"ID not on Roster"))</f>
        <v>Karina O.</v>
      </c>
      <c r="D15" s="14" t="s">
        <v>439</v>
      </c>
      <c r="E15" s="14"/>
      <c r="F15" s="14"/>
      <c r="G15" s="19" t="s">
        <v>442</v>
      </c>
      <c r="H15" s="14"/>
      <c r="I15" s="16"/>
      <c r="J15" s="14"/>
      <c r="K15" s="14" t="s">
        <v>74</v>
      </c>
      <c r="L15" s="16" t="n">
        <v>46205</v>
      </c>
      <c r="M15" s="15" t="str">
        <f aca="false">IF($I15="","",IF($J15="Yes","Done",IF($I15&lt;AsOf,"Overdue","Open")))</f>
        <v/>
      </c>
    </row>
    <row r="16" customFormat="false" ht="15" hidden="false" customHeight="false" outlineLevel="0" collapsed="false">
      <c r="A16" s="16" t="n">
        <v>46204</v>
      </c>
      <c r="B16" s="14" t="s">
        <v>293</v>
      </c>
      <c r="C16" s="15" t="str">
        <f aca="false">IF($B16="","",IFERROR(INDEX(Roster!$B$2:$B$301,MATCH($B16,Roster!$A$2:$A$301,0)),"ID not on Roster"))</f>
        <v>Kofi L.</v>
      </c>
      <c r="D16" s="14" t="s">
        <v>439</v>
      </c>
      <c r="E16" s="14"/>
      <c r="F16" s="14"/>
      <c r="G16" s="19" t="s">
        <v>440</v>
      </c>
      <c r="H16" s="14"/>
      <c r="I16" s="16"/>
      <c r="J16" s="14"/>
      <c r="K16" s="14" t="s">
        <v>74</v>
      </c>
      <c r="L16" s="16" t="n">
        <v>46205</v>
      </c>
      <c r="M16" s="15" t="str">
        <f aca="false">IF($I16="","",IF($J16="Yes","Done",IF($I16&lt;AsOf,"Overdue","Open")))</f>
        <v/>
      </c>
    </row>
    <row r="17" customFormat="false" ht="15" hidden="false" customHeight="false" outlineLevel="0" collapsed="false">
      <c r="A17" s="16" t="n">
        <v>46204</v>
      </c>
      <c r="B17" s="14" t="s">
        <v>295</v>
      </c>
      <c r="C17" s="15" t="str">
        <f aca="false">IF($B17="","",IFERROR(INDEX(Roster!$B$2:$B$301,MATCH($B17,Roster!$A$2:$A$301,0)),"ID not on Roster"))</f>
        <v>Imran F.</v>
      </c>
      <c r="D17" s="14" t="s">
        <v>439</v>
      </c>
      <c r="E17" s="14"/>
      <c r="F17" s="14"/>
      <c r="G17" s="19" t="s">
        <v>442</v>
      </c>
      <c r="H17" s="14"/>
      <c r="I17" s="16"/>
      <c r="J17" s="14"/>
      <c r="K17" s="14" t="s">
        <v>84</v>
      </c>
      <c r="L17" s="16" t="n">
        <v>46205</v>
      </c>
      <c r="M17" s="15" t="str">
        <f aca="false">IF($I17="","",IF($J17="Yes","Done",IF($I17&lt;AsOf,"Overdue","Open")))</f>
        <v/>
      </c>
    </row>
    <row r="18" customFormat="false" ht="15" hidden="false" customHeight="false" outlineLevel="0" collapsed="false">
      <c r="A18" s="16" t="n">
        <v>46204</v>
      </c>
      <c r="B18" s="14" t="s">
        <v>299</v>
      </c>
      <c r="C18" s="15" t="str">
        <f aca="false">IF($B18="","",IFERROR(INDEX(Roster!$B$2:$B$301,MATCH($B18,Roster!$A$2:$A$301,0)),"ID not on Roster"))</f>
        <v>Mateo B.</v>
      </c>
      <c r="D18" s="14" t="s">
        <v>439</v>
      </c>
      <c r="E18" s="14"/>
      <c r="F18" s="14"/>
      <c r="G18" s="19" t="s">
        <v>445</v>
      </c>
      <c r="H18" s="14"/>
      <c r="I18" s="16"/>
      <c r="J18" s="14"/>
      <c r="K18" s="14" t="s">
        <v>84</v>
      </c>
      <c r="L18" s="16" t="n">
        <v>46207</v>
      </c>
      <c r="M18" s="15" t="str">
        <f aca="false">IF($I18="","",IF($J18="Yes","Done",IF($I18&lt;AsOf,"Overdue","Open")))</f>
        <v/>
      </c>
    </row>
    <row r="19" customFormat="false" ht="15" hidden="false" customHeight="false" outlineLevel="0" collapsed="false">
      <c r="A19" s="16" t="n">
        <v>46204</v>
      </c>
      <c r="B19" s="14" t="s">
        <v>301</v>
      </c>
      <c r="C19" s="15" t="str">
        <f aca="false">IF($B19="","",IFERROR(INDEX(Roster!$B$2:$B$301,MATCH($B19,Roster!$A$2:$A$301,0)),"ID not on Roster"))</f>
        <v>Wiktor I.</v>
      </c>
      <c r="D19" s="14" t="s">
        <v>439</v>
      </c>
      <c r="E19" s="14"/>
      <c r="F19" s="14"/>
      <c r="G19" s="19" t="s">
        <v>445</v>
      </c>
      <c r="H19" s="14"/>
      <c r="I19" s="16"/>
      <c r="J19" s="14"/>
      <c r="K19" s="14" t="s">
        <v>63</v>
      </c>
      <c r="L19" s="16"/>
      <c r="M19" s="15" t="str">
        <f aca="false">IF($I19="","",IF($J19="Yes","Done",IF($I19&lt;AsOf,"Overdue","Open")))</f>
        <v/>
      </c>
    </row>
    <row r="20" customFormat="false" ht="15" hidden="false" customHeight="false" outlineLevel="0" collapsed="false">
      <c r="A20" s="16" t="n">
        <v>46204</v>
      </c>
      <c r="B20" s="14" t="s">
        <v>303</v>
      </c>
      <c r="C20" s="15" t="str">
        <f aca="false">IF($B20="","",IFERROR(INDEX(Roster!$B$2:$B$301,MATCH($B20,Roster!$A$2:$A$301,0)),"ID not on Roster"))</f>
        <v>Ugo Z.</v>
      </c>
      <c r="D20" s="14" t="s">
        <v>439</v>
      </c>
      <c r="E20" s="14"/>
      <c r="F20" s="14"/>
      <c r="G20" s="19" t="s">
        <v>440</v>
      </c>
      <c r="H20" s="14"/>
      <c r="I20" s="16"/>
      <c r="J20" s="14"/>
      <c r="K20" s="14" t="s">
        <v>101</v>
      </c>
      <c r="L20" s="16" t="n">
        <v>46207</v>
      </c>
      <c r="M20" s="15" t="str">
        <f aca="false">IF($I20="","",IF($J20="Yes","Done",IF($I20&lt;AsOf,"Overdue","Open")))</f>
        <v/>
      </c>
    </row>
    <row r="21" customFormat="false" ht="15" hidden="false" customHeight="false" outlineLevel="0" collapsed="false">
      <c r="A21" s="16" t="n">
        <v>46204</v>
      </c>
      <c r="B21" s="14" t="s">
        <v>307</v>
      </c>
      <c r="C21" s="15" t="str">
        <f aca="false">IF($B21="","",IFERROR(INDEX(Roster!$B$2:$B$301,MATCH($B21,Roster!$A$2:$A$301,0)),"ID not on Roster"))</f>
        <v>Ines Z.</v>
      </c>
      <c r="D21" s="14" t="s">
        <v>439</v>
      </c>
      <c r="E21" s="14"/>
      <c r="F21" s="14"/>
      <c r="G21" s="19" t="s">
        <v>440</v>
      </c>
      <c r="H21" s="14"/>
      <c r="I21" s="16"/>
      <c r="J21" s="14"/>
      <c r="K21" s="14" t="s">
        <v>84</v>
      </c>
      <c r="L21" s="16"/>
      <c r="M21" s="15" t="str">
        <f aca="false">IF($I21="","",IF($J21="Yes","Done",IF($I21&lt;AsOf,"Overdue","Open")))</f>
        <v/>
      </c>
    </row>
    <row r="22" customFormat="false" ht="15" hidden="false" customHeight="false" outlineLevel="0" collapsed="false">
      <c r="A22" s="16" t="n">
        <v>46204</v>
      </c>
      <c r="B22" s="14" t="s">
        <v>309</v>
      </c>
      <c r="C22" s="15" t="str">
        <f aca="false">IF($B22="","",IFERROR(INDEX(Roster!$B$2:$B$301,MATCH($B22,Roster!$A$2:$A$301,0)),"ID not on Roster"))</f>
        <v>Noor W.</v>
      </c>
      <c r="D22" s="14" t="s">
        <v>439</v>
      </c>
      <c r="E22" s="14"/>
      <c r="F22" s="14"/>
      <c r="G22" s="19" t="s">
        <v>444</v>
      </c>
      <c r="H22" s="14"/>
      <c r="I22" s="16"/>
      <c r="J22" s="14"/>
      <c r="K22" s="14" t="s">
        <v>101</v>
      </c>
      <c r="L22" s="16" t="n">
        <v>46206</v>
      </c>
      <c r="M22" s="15" t="str">
        <f aca="false">IF($I22="","",IF($J22="Yes","Done",IF($I22&lt;AsOf,"Overdue","Open")))</f>
        <v/>
      </c>
    </row>
    <row r="23" customFormat="false" ht="15" hidden="false" customHeight="false" outlineLevel="0" collapsed="false">
      <c r="A23" s="16" t="n">
        <v>46204</v>
      </c>
      <c r="B23" s="14" t="s">
        <v>317</v>
      </c>
      <c r="C23" s="15" t="str">
        <f aca="false">IF($B23="","",IFERROR(INDEX(Roster!$B$2:$B$301,MATCH($B23,Roster!$A$2:$A$301,0)),"ID not on Roster"))</f>
        <v>Mihai F.</v>
      </c>
      <c r="D23" s="14" t="s">
        <v>439</v>
      </c>
      <c r="E23" s="14"/>
      <c r="F23" s="14"/>
      <c r="G23" s="19" t="s">
        <v>443</v>
      </c>
      <c r="H23" s="14"/>
      <c r="I23" s="16"/>
      <c r="J23" s="14"/>
      <c r="K23" s="14" t="s">
        <v>74</v>
      </c>
      <c r="L23" s="16" t="n">
        <v>46206</v>
      </c>
      <c r="M23" s="15" t="str">
        <f aca="false">IF($I23="","",IF($J23="Yes","Done",IF($I23&lt;AsOf,"Overdue","Open")))</f>
        <v/>
      </c>
    </row>
    <row r="24" customFormat="false" ht="15" hidden="false" customHeight="false" outlineLevel="0" collapsed="false">
      <c r="A24" s="16" t="n">
        <v>46204</v>
      </c>
      <c r="B24" s="14" t="s">
        <v>328</v>
      </c>
      <c r="C24" s="15" t="str">
        <f aca="false">IF($B24="","",IFERROR(INDEX(Roster!$B$2:$B$301,MATCH($B24,Roster!$A$2:$A$301,0)),"ID not on Roster"))</f>
        <v>Filipe I.</v>
      </c>
      <c r="D24" s="14" t="s">
        <v>439</v>
      </c>
      <c r="E24" s="14"/>
      <c r="F24" s="14"/>
      <c r="G24" s="19" t="s">
        <v>441</v>
      </c>
      <c r="H24" s="14"/>
      <c r="I24" s="16"/>
      <c r="J24" s="14"/>
      <c r="K24" s="14" t="s">
        <v>101</v>
      </c>
      <c r="L24" s="16" t="n">
        <v>46204</v>
      </c>
      <c r="M24" s="15" t="str">
        <f aca="false">IF($I24="","",IF($J24="Yes","Done",IF($I24&lt;AsOf,"Overdue","Open")))</f>
        <v/>
      </c>
    </row>
    <row r="25" customFormat="false" ht="15" hidden="false" customHeight="false" outlineLevel="0" collapsed="false">
      <c r="A25" s="16" t="n">
        <v>46204</v>
      </c>
      <c r="B25" s="14" t="s">
        <v>330</v>
      </c>
      <c r="C25" s="15" t="str">
        <f aca="false">IF($B25="","",IFERROR(INDEX(Roster!$B$2:$B$301,MATCH($B25,Roster!$A$2:$A$301,0)),"ID not on Roster"))</f>
        <v>Gloria E.</v>
      </c>
      <c r="D25" s="14" t="s">
        <v>439</v>
      </c>
      <c r="E25" s="14"/>
      <c r="F25" s="14"/>
      <c r="G25" s="19" t="s">
        <v>440</v>
      </c>
      <c r="H25" s="14"/>
      <c r="I25" s="16"/>
      <c r="J25" s="14"/>
      <c r="K25" s="14" t="s">
        <v>84</v>
      </c>
      <c r="L25" s="16" t="n">
        <v>46207</v>
      </c>
      <c r="M25" s="15" t="str">
        <f aca="false">IF($I25="","",IF($J25="Yes","Done",IF($I25&lt;AsOf,"Overdue","Open")))</f>
        <v/>
      </c>
    </row>
    <row r="26" customFormat="false" ht="15" hidden="false" customHeight="false" outlineLevel="0" collapsed="false">
      <c r="A26" s="16" t="n">
        <v>46204</v>
      </c>
      <c r="B26" s="14" t="s">
        <v>340</v>
      </c>
      <c r="C26" s="15" t="str">
        <f aca="false">IF($B26="","",IFERROR(INDEX(Roster!$B$2:$B$301,MATCH($B26,Roster!$A$2:$A$301,0)),"ID not on Roster"))</f>
        <v>Vera T.</v>
      </c>
      <c r="D26" s="14" t="s">
        <v>439</v>
      </c>
      <c r="E26" s="14"/>
      <c r="F26" s="14"/>
      <c r="G26" s="19" t="s">
        <v>442</v>
      </c>
      <c r="H26" s="14"/>
      <c r="I26" s="16"/>
      <c r="J26" s="14"/>
      <c r="K26" s="14" t="s">
        <v>84</v>
      </c>
      <c r="L26" s="16" t="n">
        <v>46207</v>
      </c>
      <c r="M26" s="15" t="str">
        <f aca="false">IF($I26="","",IF($J26="Yes","Done",IF($I26&lt;AsOf,"Overdue","Open")))</f>
        <v/>
      </c>
    </row>
    <row r="27" customFormat="false" ht="15" hidden="false" customHeight="false" outlineLevel="0" collapsed="false">
      <c r="A27" s="16" t="n">
        <v>46204</v>
      </c>
      <c r="B27" s="14" t="s">
        <v>342</v>
      </c>
      <c r="C27" s="15" t="str">
        <f aca="false">IF($B27="","",IFERROR(INDEX(Roster!$B$2:$B$301,MATCH($B27,Roster!$A$2:$A$301,0)),"ID not on Roster"))</f>
        <v>Luis H.</v>
      </c>
      <c r="D27" s="14" t="s">
        <v>439</v>
      </c>
      <c r="E27" s="14"/>
      <c r="F27" s="14"/>
      <c r="G27" s="19" t="s">
        <v>441</v>
      </c>
      <c r="H27" s="14"/>
      <c r="I27" s="16"/>
      <c r="J27" s="14"/>
      <c r="K27" s="14" t="s">
        <v>74</v>
      </c>
      <c r="L27" s="16" t="n">
        <v>46207</v>
      </c>
      <c r="M27" s="15" t="str">
        <f aca="false">IF($I27="","",IF($J27="Yes","Done",IF($I27&lt;AsOf,"Overdue","Open")))</f>
        <v/>
      </c>
    </row>
    <row r="28" customFormat="false" ht="15" hidden="false" customHeight="false" outlineLevel="0" collapsed="false">
      <c r="A28" s="16" t="n">
        <v>46204</v>
      </c>
      <c r="B28" s="14" t="s">
        <v>344</v>
      </c>
      <c r="C28" s="15" t="str">
        <f aca="false">IF($B28="","",IFERROR(INDEX(Roster!$B$2:$B$301,MATCH($B28,Roster!$A$2:$A$301,0)),"ID not on Roster"))</f>
        <v>Joaquin L.</v>
      </c>
      <c r="D28" s="14" t="s">
        <v>439</v>
      </c>
      <c r="E28" s="14"/>
      <c r="F28" s="14"/>
      <c r="G28" s="19" t="s">
        <v>440</v>
      </c>
      <c r="H28" s="14"/>
      <c r="I28" s="16"/>
      <c r="J28" s="14"/>
      <c r="K28" s="14" t="s">
        <v>101</v>
      </c>
      <c r="L28" s="16" t="n">
        <v>46207</v>
      </c>
      <c r="M28" s="15" t="str">
        <f aca="false">IF($I28="","",IF($J28="Yes","Done",IF($I28&lt;AsOf,"Overdue","Open")))</f>
        <v/>
      </c>
    </row>
    <row r="29" customFormat="false" ht="15" hidden="false" customHeight="false" outlineLevel="0" collapsed="false">
      <c r="A29" s="16" t="n">
        <v>46204</v>
      </c>
      <c r="B29" s="14" t="s">
        <v>350</v>
      </c>
      <c r="C29" s="15" t="str">
        <f aca="false">IF($B29="","",IFERROR(INDEX(Roster!$B$2:$B$301,MATCH($B29,Roster!$A$2:$A$301,0)),"ID not on Roster"))</f>
        <v>Kofi G.</v>
      </c>
      <c r="D29" s="14" t="s">
        <v>439</v>
      </c>
      <c r="E29" s="14"/>
      <c r="F29" s="14"/>
      <c r="G29" s="19" t="s">
        <v>442</v>
      </c>
      <c r="H29" s="14"/>
      <c r="I29" s="16"/>
      <c r="J29" s="14"/>
      <c r="K29" s="14" t="s">
        <v>101</v>
      </c>
      <c r="L29" s="16" t="n">
        <v>46204</v>
      </c>
      <c r="M29" s="15" t="str">
        <f aca="false">IF($I29="","",IF($J29="Yes","Done",IF($I29&lt;AsOf,"Overdue","Open")))</f>
        <v/>
      </c>
    </row>
    <row r="30" customFormat="false" ht="15" hidden="false" customHeight="false" outlineLevel="0" collapsed="false">
      <c r="A30" s="16" t="n">
        <v>46204</v>
      </c>
      <c r="B30" s="14" t="s">
        <v>353</v>
      </c>
      <c r="C30" s="15" t="str">
        <f aca="false">IF($B30="","",IFERROR(INDEX(Roster!$B$2:$B$301,MATCH($B30,Roster!$A$2:$A$301,0)),"ID not on Roster"))</f>
        <v>Xavier Z.</v>
      </c>
      <c r="D30" s="14" t="s">
        <v>439</v>
      </c>
      <c r="E30" s="14"/>
      <c r="F30" s="14"/>
      <c r="G30" s="19" t="s">
        <v>444</v>
      </c>
      <c r="H30" s="14"/>
      <c r="I30" s="16"/>
      <c r="J30" s="14"/>
      <c r="K30" s="14" t="s">
        <v>84</v>
      </c>
      <c r="L30" s="16" t="n">
        <v>46204</v>
      </c>
      <c r="M30" s="15" t="str">
        <f aca="false">IF($I30="","",IF($J30="Yes","Done",IF($I30&lt;AsOf,"Overdue","Open")))</f>
        <v/>
      </c>
    </row>
    <row r="31" customFormat="false" ht="15" hidden="false" customHeight="false" outlineLevel="0" collapsed="false">
      <c r="A31" s="16" t="n">
        <v>46204</v>
      </c>
      <c r="B31" s="14" t="s">
        <v>359</v>
      </c>
      <c r="C31" s="15" t="str">
        <f aca="false">IF($B31="","",IFERROR(INDEX(Roster!$B$2:$B$301,MATCH($B31,Roster!$A$2:$A$301,0)),"ID not on Roster"))</f>
        <v>Rania T.</v>
      </c>
      <c r="D31" s="14" t="s">
        <v>439</v>
      </c>
      <c r="E31" s="14"/>
      <c r="F31" s="14"/>
      <c r="G31" s="19" t="s">
        <v>446</v>
      </c>
      <c r="H31" s="14"/>
      <c r="I31" s="16"/>
      <c r="J31" s="14"/>
      <c r="K31" s="14" t="s">
        <v>74</v>
      </c>
      <c r="L31" s="16" t="n">
        <v>46204</v>
      </c>
      <c r="M31" s="15" t="str">
        <f aca="false">IF($I31="","",IF($J31="Yes","Done",IF($I31&lt;AsOf,"Overdue","Open")))</f>
        <v/>
      </c>
    </row>
    <row r="32" customFormat="false" ht="15" hidden="false" customHeight="false" outlineLevel="0" collapsed="false">
      <c r="A32" s="16" t="n">
        <v>46204</v>
      </c>
      <c r="B32" s="14" t="s">
        <v>361</v>
      </c>
      <c r="C32" s="15" t="str">
        <f aca="false">IF($B32="","",IFERROR(INDEX(Roster!$B$2:$B$301,MATCH($B32,Roster!$A$2:$A$301,0)),"ID not on Roster"))</f>
        <v>Hiroshi K.</v>
      </c>
      <c r="D32" s="14" t="s">
        <v>439</v>
      </c>
      <c r="E32" s="14"/>
      <c r="F32" s="14"/>
      <c r="G32" s="19" t="s">
        <v>447</v>
      </c>
      <c r="H32" s="14"/>
      <c r="I32" s="16"/>
      <c r="J32" s="14"/>
      <c r="K32" s="14" t="s">
        <v>101</v>
      </c>
      <c r="L32" s="16" t="n">
        <v>46206</v>
      </c>
      <c r="M32" s="15" t="str">
        <f aca="false">IF($I32="","",IF($J32="Yes","Done",IF($I32&lt;AsOf,"Overdue","Open")))</f>
        <v/>
      </c>
    </row>
    <row r="33" customFormat="false" ht="15" hidden="false" customHeight="false" outlineLevel="0" collapsed="false">
      <c r="A33" s="16" t="n">
        <v>46206</v>
      </c>
      <c r="B33" s="14" t="s">
        <v>69</v>
      </c>
      <c r="C33" s="15" t="str">
        <f aca="false">IF($B33="","",IFERROR(INDEX(Roster!$B$2:$B$301,MATCH($B33,Roster!$A$2:$A$301,0)),"ID not on Roster"))</f>
        <v>Mateo E.</v>
      </c>
      <c r="D33" s="14" t="s">
        <v>448</v>
      </c>
      <c r="E33" s="14"/>
      <c r="F33" s="14"/>
      <c r="G33" s="19" t="s">
        <v>449</v>
      </c>
      <c r="H33" s="14"/>
      <c r="I33" s="16"/>
      <c r="J33" s="14"/>
      <c r="K33" s="14" t="s">
        <v>74</v>
      </c>
      <c r="L33" s="16" t="n">
        <v>46208</v>
      </c>
      <c r="M33" s="15" t="str">
        <f aca="false">IF($I33="","",IF($J33="Yes","Done",IF($I33&lt;AsOf,"Overdue","Open")))</f>
        <v/>
      </c>
    </row>
    <row r="34" customFormat="false" ht="15" hidden="false" customHeight="false" outlineLevel="0" collapsed="false">
      <c r="A34" s="16" t="n">
        <v>46206</v>
      </c>
      <c r="B34" s="14" t="s">
        <v>75</v>
      </c>
      <c r="C34" s="15" t="str">
        <f aca="false">IF($B34="","",IFERROR(INDEX(Roster!$B$2:$B$301,MATCH($B34,Roster!$A$2:$A$301,0)),"ID not on Roster"))</f>
        <v>Caio O.</v>
      </c>
      <c r="D34" s="14" t="s">
        <v>448</v>
      </c>
      <c r="E34" s="14"/>
      <c r="F34" s="14"/>
      <c r="G34" s="19" t="s">
        <v>450</v>
      </c>
      <c r="H34" s="14"/>
      <c r="I34" s="16"/>
      <c r="J34" s="14"/>
      <c r="K34" s="14" t="s">
        <v>74</v>
      </c>
      <c r="L34" s="16" t="n">
        <v>46208</v>
      </c>
      <c r="M34" s="15" t="str">
        <f aca="false">IF($I34="","",IF($J34="Yes","Done",IF($I34&lt;AsOf,"Overdue","Open")))</f>
        <v/>
      </c>
    </row>
    <row r="35" customFormat="false" ht="15" hidden="false" customHeight="false" outlineLevel="0" collapsed="false">
      <c r="A35" s="16" t="n">
        <v>46206</v>
      </c>
      <c r="B35" s="14" t="s">
        <v>79</v>
      </c>
      <c r="C35" s="15" t="str">
        <f aca="false">IF($B35="","",IFERROR(INDEX(Roster!$B$2:$B$301,MATCH($B35,Roster!$A$2:$A$301,0)),"ID not on Roster"))</f>
        <v>Vanessa J.</v>
      </c>
      <c r="D35" s="14" t="s">
        <v>448</v>
      </c>
      <c r="E35" s="14"/>
      <c r="F35" s="14"/>
      <c r="G35" s="19" t="s">
        <v>451</v>
      </c>
      <c r="H35" s="14"/>
      <c r="I35" s="16"/>
      <c r="J35" s="14"/>
      <c r="K35" s="14" t="s">
        <v>84</v>
      </c>
      <c r="L35" s="16" t="n">
        <v>46207</v>
      </c>
      <c r="M35" s="15" t="str">
        <f aca="false">IF($I35="","",IF($J35="Yes","Done",IF($I35&lt;AsOf,"Overdue","Open")))</f>
        <v/>
      </c>
    </row>
    <row r="36" customFormat="false" ht="15" hidden="false" customHeight="false" outlineLevel="0" collapsed="false">
      <c r="A36" s="16" t="n">
        <v>46206</v>
      </c>
      <c r="B36" s="14" t="s">
        <v>86</v>
      </c>
      <c r="C36" s="15" t="str">
        <f aca="false">IF($B36="","",IFERROR(INDEX(Roster!$B$2:$B$301,MATCH($B36,Roster!$A$2:$A$301,0)),"ID not on Roster"))</f>
        <v>Gloria I.</v>
      </c>
      <c r="D36" s="14" t="s">
        <v>448</v>
      </c>
      <c r="E36" s="14"/>
      <c r="F36" s="14"/>
      <c r="G36" s="19" t="s">
        <v>452</v>
      </c>
      <c r="H36" s="14"/>
      <c r="I36" s="16"/>
      <c r="J36" s="14"/>
      <c r="K36" s="14" t="s">
        <v>84</v>
      </c>
      <c r="L36" s="16" t="n">
        <v>46207</v>
      </c>
      <c r="M36" s="15" t="str">
        <f aca="false">IF($I36="","",IF($J36="Yes","Done",IF($I36&lt;AsOf,"Overdue","Open")))</f>
        <v/>
      </c>
    </row>
    <row r="37" customFormat="false" ht="15" hidden="false" customHeight="false" outlineLevel="0" collapsed="false">
      <c r="A37" s="16" t="n">
        <v>46206</v>
      </c>
      <c r="B37" s="14" t="s">
        <v>90</v>
      </c>
      <c r="C37" s="15" t="str">
        <f aca="false">IF($B37="","",IFERROR(INDEX(Roster!$B$2:$B$301,MATCH($B37,Roster!$A$2:$A$301,0)),"ID not on Roster"))</f>
        <v>Bilal F.</v>
      </c>
      <c r="D37" s="14" t="s">
        <v>448</v>
      </c>
      <c r="E37" s="14"/>
      <c r="F37" s="14"/>
      <c r="G37" s="19" t="s">
        <v>453</v>
      </c>
      <c r="H37" s="14"/>
      <c r="I37" s="16"/>
      <c r="J37" s="14"/>
      <c r="K37" s="14" t="s">
        <v>74</v>
      </c>
      <c r="L37" s="16" t="n">
        <v>46206</v>
      </c>
      <c r="M37" s="15" t="str">
        <f aca="false">IF($I37="","",IF($J37="Yes","Done",IF($I37&lt;AsOf,"Overdue","Open")))</f>
        <v/>
      </c>
    </row>
    <row r="38" customFormat="false" ht="15" hidden="false" customHeight="false" outlineLevel="0" collapsed="false">
      <c r="A38" s="16" t="n">
        <v>46206</v>
      </c>
      <c r="B38" s="14" t="s">
        <v>93</v>
      </c>
      <c r="C38" s="15" t="str">
        <f aca="false">IF($B38="","",IFERROR(INDEX(Roster!$B$2:$B$301,MATCH($B38,Roster!$A$2:$A$301,0)),"ID not on Roster"))</f>
        <v>Ugo H.</v>
      </c>
      <c r="D38" s="14" t="s">
        <v>448</v>
      </c>
      <c r="E38" s="14"/>
      <c r="F38" s="14"/>
      <c r="G38" s="19" t="s">
        <v>454</v>
      </c>
      <c r="H38" s="14"/>
      <c r="I38" s="16"/>
      <c r="J38" s="14"/>
      <c r="K38" s="14" t="s">
        <v>63</v>
      </c>
      <c r="L38" s="16" t="n">
        <v>46209</v>
      </c>
      <c r="M38" s="15" t="str">
        <f aca="false">IF($I38="","",IF($J38="Yes","Done",IF($I38&lt;AsOf,"Overdue","Open")))</f>
        <v/>
      </c>
    </row>
    <row r="39" customFormat="false" ht="15" hidden="false" customHeight="false" outlineLevel="0" collapsed="false">
      <c r="A39" s="16" t="n">
        <v>46206</v>
      </c>
      <c r="B39" s="14" t="s">
        <v>102</v>
      </c>
      <c r="C39" s="15" t="str">
        <f aca="false">IF($B39="","",IFERROR(INDEX(Roster!$B$2:$B$301,MATCH($B39,Roster!$A$2:$A$301,0)),"ID not on Roster"))</f>
        <v>Gideon H.</v>
      </c>
      <c r="D39" s="14" t="s">
        <v>448</v>
      </c>
      <c r="E39" s="14"/>
      <c r="F39" s="14"/>
      <c r="G39" s="19" t="s">
        <v>455</v>
      </c>
      <c r="H39" s="14"/>
      <c r="I39" s="16"/>
      <c r="J39" s="14"/>
      <c r="K39" s="14" t="s">
        <v>84</v>
      </c>
      <c r="L39" s="16" t="n">
        <v>46207</v>
      </c>
      <c r="M39" s="15" t="str">
        <f aca="false">IF($I39="","",IF($J39="Yes","Done",IF($I39&lt;AsOf,"Overdue","Open")))</f>
        <v/>
      </c>
    </row>
    <row r="40" customFormat="false" ht="15" hidden="false" customHeight="false" outlineLevel="0" collapsed="false">
      <c r="A40" s="16" t="n">
        <v>46206</v>
      </c>
      <c r="B40" s="14" t="s">
        <v>106</v>
      </c>
      <c r="C40" s="15" t="str">
        <f aca="false">IF($B40="","",IFERROR(INDEX(Roster!$B$2:$B$301,MATCH($B40,Roster!$A$2:$A$301,0)),"ID not on Roster"))</f>
        <v>Kemi B.</v>
      </c>
      <c r="D40" s="14" t="s">
        <v>448</v>
      </c>
      <c r="E40" s="14"/>
      <c r="F40" s="14"/>
      <c r="G40" s="19" t="s">
        <v>456</v>
      </c>
      <c r="H40" s="14"/>
      <c r="I40" s="16"/>
      <c r="J40" s="14"/>
      <c r="K40" s="14" t="s">
        <v>84</v>
      </c>
      <c r="L40" s="16" t="n">
        <v>46207</v>
      </c>
      <c r="M40" s="15" t="str">
        <f aca="false">IF($I40="","",IF($J40="Yes","Done",IF($I40&lt;AsOf,"Overdue","Open")))</f>
        <v/>
      </c>
    </row>
    <row r="41" customFormat="false" ht="15" hidden="false" customHeight="false" outlineLevel="0" collapsed="false">
      <c r="A41" s="16" t="n">
        <v>46206</v>
      </c>
      <c r="B41" s="14" t="s">
        <v>109</v>
      </c>
      <c r="C41" s="15" t="str">
        <f aca="false">IF($B41="","",IFERROR(INDEX(Roster!$B$2:$B$301,MATCH($B41,Roster!$A$2:$A$301,0)),"ID not on Roster"))</f>
        <v>Femi W.</v>
      </c>
      <c r="D41" s="14" t="s">
        <v>448</v>
      </c>
      <c r="E41" s="14"/>
      <c r="F41" s="14"/>
      <c r="G41" s="19" t="s">
        <v>457</v>
      </c>
      <c r="H41" s="14"/>
      <c r="I41" s="16"/>
      <c r="J41" s="14"/>
      <c r="K41" s="14" t="s">
        <v>74</v>
      </c>
      <c r="L41" s="16" t="n">
        <v>46206</v>
      </c>
      <c r="M41" s="15" t="str">
        <f aca="false">IF($I41="","",IF($J41="Yes","Done",IF($I41&lt;AsOf,"Overdue","Open")))</f>
        <v/>
      </c>
    </row>
    <row r="42" customFormat="false" ht="15" hidden="false" customHeight="false" outlineLevel="0" collapsed="false">
      <c r="A42" s="16" t="n">
        <v>46206</v>
      </c>
      <c r="B42" s="14" t="s">
        <v>112</v>
      </c>
      <c r="C42" s="15" t="str">
        <f aca="false">IF($B42="","",IFERROR(INDEX(Roster!$B$2:$B$301,MATCH($B42,Roster!$A$2:$A$301,0)),"ID not on Roster"))</f>
        <v>Wei S.</v>
      </c>
      <c r="D42" s="14" t="s">
        <v>448</v>
      </c>
      <c r="E42" s="14"/>
      <c r="F42" s="14"/>
      <c r="G42" s="19" t="s">
        <v>458</v>
      </c>
      <c r="H42" s="14"/>
      <c r="I42" s="16"/>
      <c r="J42" s="14"/>
      <c r="K42" s="14" t="s">
        <v>63</v>
      </c>
      <c r="L42" s="16" t="n">
        <v>46206</v>
      </c>
      <c r="M42" s="15" t="str">
        <f aca="false">IF($I42="","",IF($J42="Yes","Done",IF($I42&lt;AsOf,"Overdue","Open")))</f>
        <v/>
      </c>
    </row>
    <row r="43" customFormat="false" ht="15" hidden="false" customHeight="false" outlineLevel="0" collapsed="false">
      <c r="A43" s="16" t="n">
        <v>46206</v>
      </c>
      <c r="B43" s="14" t="s">
        <v>117</v>
      </c>
      <c r="C43" s="15" t="str">
        <f aca="false">IF($B43="","",IFERROR(INDEX(Roster!$B$2:$B$301,MATCH($B43,Roster!$A$2:$A$301,0)),"ID not on Roster"))</f>
        <v>Bilal T.</v>
      </c>
      <c r="D43" s="14" t="s">
        <v>448</v>
      </c>
      <c r="E43" s="14"/>
      <c r="F43" s="14"/>
      <c r="G43" s="19" t="s">
        <v>459</v>
      </c>
      <c r="H43" s="14"/>
      <c r="I43" s="16"/>
      <c r="J43" s="14"/>
      <c r="K43" s="14" t="s">
        <v>74</v>
      </c>
      <c r="L43" s="16" t="n">
        <v>46209</v>
      </c>
      <c r="M43" s="15" t="str">
        <f aca="false">IF($I43="","",IF($J43="Yes","Done",IF($I43&lt;AsOf,"Overdue","Open")))</f>
        <v/>
      </c>
    </row>
    <row r="44" customFormat="false" ht="15" hidden="false" customHeight="false" outlineLevel="0" collapsed="false">
      <c r="A44" s="16" t="n">
        <v>46206</v>
      </c>
      <c r="B44" s="14" t="s">
        <v>124</v>
      </c>
      <c r="C44" s="15" t="str">
        <f aca="false">IF($B44="","",IFERROR(INDEX(Roster!$B$2:$B$301,MATCH($B44,Roster!$A$2:$A$301,0)),"ID not on Roster"))</f>
        <v>Dimitra F.</v>
      </c>
      <c r="D44" s="14" t="s">
        <v>448</v>
      </c>
      <c r="E44" s="14"/>
      <c r="F44" s="14"/>
      <c r="G44" s="19" t="s">
        <v>460</v>
      </c>
      <c r="H44" s="14"/>
      <c r="I44" s="16"/>
      <c r="J44" s="14"/>
      <c r="K44" s="14" t="s">
        <v>84</v>
      </c>
      <c r="L44" s="16" t="n">
        <v>46206</v>
      </c>
      <c r="M44" s="15" t="str">
        <f aca="false">IF($I44="","",IF($J44="Yes","Done",IF($I44&lt;AsOf,"Overdue","Open")))</f>
        <v/>
      </c>
    </row>
    <row r="45" customFormat="false" ht="15" hidden="false" customHeight="false" outlineLevel="0" collapsed="false">
      <c r="A45" s="16" t="n">
        <v>46206</v>
      </c>
      <c r="B45" s="14" t="s">
        <v>128</v>
      </c>
      <c r="C45" s="15" t="str">
        <f aca="false">IF($B45="","",IFERROR(INDEX(Roster!$B$2:$B$301,MATCH($B45,Roster!$A$2:$A$301,0)),"ID not on Roster"))</f>
        <v>Sipho C.</v>
      </c>
      <c r="D45" s="14" t="s">
        <v>448</v>
      </c>
      <c r="E45" s="14"/>
      <c r="F45" s="14"/>
      <c r="G45" s="19" t="s">
        <v>461</v>
      </c>
      <c r="H45" s="14"/>
      <c r="I45" s="16"/>
      <c r="J45" s="14"/>
      <c r="K45" s="14" t="s">
        <v>74</v>
      </c>
      <c r="L45" s="16" t="n">
        <v>46209</v>
      </c>
      <c r="M45" s="15" t="str">
        <f aca="false">IF($I45="","",IF($J45="Yes","Done",IF($I45&lt;AsOf,"Overdue","Open")))</f>
        <v/>
      </c>
    </row>
    <row r="46" customFormat="false" ht="15" hidden="false" customHeight="false" outlineLevel="0" collapsed="false">
      <c r="A46" s="16" t="n">
        <v>46206</v>
      </c>
      <c r="B46" s="14" t="s">
        <v>130</v>
      </c>
      <c r="C46" s="15" t="str">
        <f aca="false">IF($B46="","",IFERROR(INDEX(Roster!$B$2:$B$301,MATCH($B46,Roster!$A$2:$A$301,0)),"ID not on Roster"))</f>
        <v>Adaeze F.</v>
      </c>
      <c r="D46" s="14" t="s">
        <v>448</v>
      </c>
      <c r="E46" s="14"/>
      <c r="F46" s="14"/>
      <c r="G46" s="19" t="s">
        <v>462</v>
      </c>
      <c r="H46" s="14"/>
      <c r="I46" s="16"/>
      <c r="J46" s="14"/>
      <c r="K46" s="14" t="s">
        <v>63</v>
      </c>
      <c r="L46" s="16"/>
      <c r="M46" s="15" t="str">
        <f aca="false">IF($I46="","",IF($J46="Yes","Done",IF($I46&lt;AsOf,"Overdue","Open")))</f>
        <v/>
      </c>
    </row>
    <row r="47" customFormat="false" ht="15" hidden="false" customHeight="false" outlineLevel="0" collapsed="false">
      <c r="A47" s="16" t="n">
        <v>46206</v>
      </c>
      <c r="B47" s="14" t="s">
        <v>138</v>
      </c>
      <c r="C47" s="15" t="str">
        <f aca="false">IF($B47="","",IFERROR(INDEX(Roster!$B$2:$B$301,MATCH($B47,Roster!$A$2:$A$301,0)),"ID not on Roster"))</f>
        <v>Dewi T.</v>
      </c>
      <c r="D47" s="14" t="s">
        <v>448</v>
      </c>
      <c r="E47" s="14"/>
      <c r="F47" s="14"/>
      <c r="G47" s="19" t="s">
        <v>455</v>
      </c>
      <c r="H47" s="14"/>
      <c r="I47" s="16"/>
      <c r="J47" s="14"/>
      <c r="K47" s="14" t="s">
        <v>63</v>
      </c>
      <c r="L47" s="16" t="n">
        <v>46209</v>
      </c>
      <c r="M47" s="15" t="str">
        <f aca="false">IF($I47="","",IF($J47="Yes","Done",IF($I47&lt;AsOf,"Overdue","Open")))</f>
        <v/>
      </c>
    </row>
    <row r="48" customFormat="false" ht="15" hidden="false" customHeight="false" outlineLevel="0" collapsed="false">
      <c r="A48" s="16" t="n">
        <v>46206</v>
      </c>
      <c r="B48" s="14" t="s">
        <v>142</v>
      </c>
      <c r="C48" s="15" t="str">
        <f aca="false">IF($B48="","",IFERROR(INDEX(Roster!$B$2:$B$301,MATCH($B48,Roster!$A$2:$A$301,0)),"ID not on Roster"))</f>
        <v>Gabriel M.</v>
      </c>
      <c r="D48" s="14" t="s">
        <v>448</v>
      </c>
      <c r="E48" s="14"/>
      <c r="F48" s="14"/>
      <c r="G48" s="19" t="s">
        <v>463</v>
      </c>
      <c r="H48" s="14"/>
      <c r="I48" s="16"/>
      <c r="J48" s="14"/>
      <c r="K48" s="14" t="s">
        <v>74</v>
      </c>
      <c r="L48" s="16" t="n">
        <v>46206</v>
      </c>
      <c r="M48" s="15" t="str">
        <f aca="false">IF($I48="","",IF($J48="Yes","Done",IF($I48&lt;AsOf,"Overdue","Open")))</f>
        <v/>
      </c>
    </row>
    <row r="49" customFormat="false" ht="15" hidden="false" customHeight="false" outlineLevel="0" collapsed="false">
      <c r="A49" s="16" t="n">
        <v>46206</v>
      </c>
      <c r="B49" s="14" t="s">
        <v>145</v>
      </c>
      <c r="C49" s="15" t="str">
        <f aca="false">IF($B49="","",IFERROR(INDEX(Roster!$B$2:$B$301,MATCH($B49,Roster!$A$2:$A$301,0)),"ID not on Roster"))</f>
        <v>Diego F.</v>
      </c>
      <c r="D49" s="14" t="s">
        <v>448</v>
      </c>
      <c r="E49" s="14"/>
      <c r="F49" s="14"/>
      <c r="G49" s="19" t="s">
        <v>464</v>
      </c>
      <c r="H49" s="14"/>
      <c r="I49" s="16"/>
      <c r="J49" s="14"/>
      <c r="K49" s="14" t="s">
        <v>74</v>
      </c>
      <c r="L49" s="16"/>
      <c r="M49" s="15" t="str">
        <f aca="false">IF($I49="","",IF($J49="Yes","Done",IF($I49&lt;AsOf,"Overdue","Open")))</f>
        <v/>
      </c>
    </row>
    <row r="50" customFormat="false" ht="15" hidden="false" customHeight="false" outlineLevel="0" collapsed="false">
      <c r="A50" s="16" t="n">
        <v>46206</v>
      </c>
      <c r="B50" s="14" t="s">
        <v>147</v>
      </c>
      <c r="C50" s="15" t="str">
        <f aca="false">IF($B50="","",IFERROR(INDEX(Roster!$B$2:$B$301,MATCH($B50,Roster!$A$2:$A$301,0)),"ID not on Roster"))</f>
        <v>Gideon B.</v>
      </c>
      <c r="D50" s="14" t="s">
        <v>448</v>
      </c>
      <c r="E50" s="14"/>
      <c r="F50" s="14"/>
      <c r="G50" s="19" t="s">
        <v>460</v>
      </c>
      <c r="H50" s="14"/>
      <c r="I50" s="16"/>
      <c r="J50" s="14"/>
      <c r="K50" s="14" t="s">
        <v>101</v>
      </c>
      <c r="L50" s="16" t="n">
        <v>46208</v>
      </c>
      <c r="M50" s="15" t="str">
        <f aca="false">IF($I50="","",IF($J50="Yes","Done",IF($I50&lt;AsOf,"Overdue","Open")))</f>
        <v/>
      </c>
    </row>
    <row r="51" customFormat="false" ht="15" hidden="false" customHeight="false" outlineLevel="0" collapsed="false">
      <c r="A51" s="16" t="n">
        <v>46206</v>
      </c>
      <c r="B51" s="14" t="s">
        <v>151</v>
      </c>
      <c r="C51" s="15" t="str">
        <f aca="false">IF($B51="","",IFERROR(INDEX(Roster!$B$2:$B$301,MATCH($B51,Roster!$A$2:$A$301,0)),"ID not on Roster"))</f>
        <v>Bianca I.</v>
      </c>
      <c r="D51" s="14" t="s">
        <v>448</v>
      </c>
      <c r="E51" s="14"/>
      <c r="F51" s="14"/>
      <c r="G51" s="19" t="s">
        <v>465</v>
      </c>
      <c r="H51" s="14"/>
      <c r="I51" s="16"/>
      <c r="J51" s="14"/>
      <c r="K51" s="14" t="s">
        <v>63</v>
      </c>
      <c r="L51" s="16"/>
      <c r="M51" s="15" t="str">
        <f aca="false">IF($I51="","",IF($J51="Yes","Done",IF($I51&lt;AsOf,"Overdue","Open")))</f>
        <v/>
      </c>
    </row>
    <row r="52" customFormat="false" ht="15" hidden="false" customHeight="false" outlineLevel="0" collapsed="false">
      <c r="A52" s="16" t="n">
        <v>46206</v>
      </c>
      <c r="B52" s="14" t="s">
        <v>154</v>
      </c>
      <c r="C52" s="15" t="str">
        <f aca="false">IF($B52="","",IFERROR(INDEX(Roster!$B$2:$B$301,MATCH($B52,Roster!$A$2:$A$301,0)),"ID not on Roster"))</f>
        <v>Jomo J.</v>
      </c>
      <c r="D52" s="14" t="s">
        <v>448</v>
      </c>
      <c r="E52" s="14"/>
      <c r="F52" s="14"/>
      <c r="G52" s="19" t="s">
        <v>466</v>
      </c>
      <c r="H52" s="14"/>
      <c r="I52" s="16"/>
      <c r="J52" s="14"/>
      <c r="K52" s="14" t="s">
        <v>84</v>
      </c>
      <c r="L52" s="16" t="n">
        <v>46209</v>
      </c>
      <c r="M52" s="15" t="str">
        <f aca="false">IF($I52="","",IF($J52="Yes","Done",IF($I52&lt;AsOf,"Overdue","Open")))</f>
        <v/>
      </c>
    </row>
    <row r="53" customFormat="false" ht="15" hidden="false" customHeight="false" outlineLevel="0" collapsed="false">
      <c r="A53" s="16" t="n">
        <v>46206</v>
      </c>
      <c r="B53" s="14" t="s">
        <v>156</v>
      </c>
      <c r="C53" s="15" t="str">
        <f aca="false">IF($B53="","",IFERROR(INDEX(Roster!$B$2:$B$301,MATCH($B53,Roster!$A$2:$A$301,0)),"ID not on Roster"))</f>
        <v>Julia P.</v>
      </c>
      <c r="D53" s="14" t="s">
        <v>448</v>
      </c>
      <c r="E53" s="14"/>
      <c r="F53" s="14"/>
      <c r="G53" s="19" t="s">
        <v>467</v>
      </c>
      <c r="H53" s="14"/>
      <c r="I53" s="16"/>
      <c r="J53" s="14"/>
      <c r="K53" s="14" t="s">
        <v>63</v>
      </c>
      <c r="L53" s="16" t="n">
        <v>46208</v>
      </c>
      <c r="M53" s="15" t="str">
        <f aca="false">IF($I53="","",IF($J53="Yes","Done",IF($I53&lt;AsOf,"Overdue","Open")))</f>
        <v/>
      </c>
    </row>
    <row r="54" customFormat="false" ht="15" hidden="false" customHeight="false" outlineLevel="0" collapsed="false">
      <c r="A54" s="16" t="n">
        <v>46206</v>
      </c>
      <c r="B54" s="14" t="s">
        <v>158</v>
      </c>
      <c r="C54" s="15" t="str">
        <f aca="false">IF($B54="","",IFERROR(INDEX(Roster!$B$2:$B$301,MATCH($B54,Roster!$A$2:$A$301,0)),"ID not on Roster"))</f>
        <v>Xavier F.</v>
      </c>
      <c r="D54" s="14" t="s">
        <v>448</v>
      </c>
      <c r="E54" s="14"/>
      <c r="F54" s="14"/>
      <c r="G54" s="19" t="s">
        <v>468</v>
      </c>
      <c r="H54" s="14"/>
      <c r="I54" s="16"/>
      <c r="J54" s="14"/>
      <c r="K54" s="14" t="s">
        <v>84</v>
      </c>
      <c r="L54" s="16" t="n">
        <v>46207</v>
      </c>
      <c r="M54" s="15" t="str">
        <f aca="false">IF($I54="","",IF($J54="Yes","Done",IF($I54&lt;AsOf,"Overdue","Open")))</f>
        <v/>
      </c>
    </row>
    <row r="55" customFormat="false" ht="15" hidden="false" customHeight="false" outlineLevel="0" collapsed="false">
      <c r="A55" s="16" t="n">
        <v>46206</v>
      </c>
      <c r="B55" s="14" t="s">
        <v>160</v>
      </c>
      <c r="C55" s="15" t="str">
        <f aca="false">IF($B55="","",IFERROR(INDEX(Roster!$B$2:$B$301,MATCH($B55,Roster!$A$2:$A$301,0)),"ID not on Roster"))</f>
        <v>Rania J.</v>
      </c>
      <c r="D55" s="14" t="s">
        <v>448</v>
      </c>
      <c r="E55" s="14"/>
      <c r="F55" s="14"/>
      <c r="G55" s="19" t="s">
        <v>469</v>
      </c>
      <c r="H55" s="14"/>
      <c r="I55" s="16"/>
      <c r="J55" s="14"/>
      <c r="K55" s="14" t="s">
        <v>84</v>
      </c>
      <c r="L55" s="16" t="n">
        <v>46206</v>
      </c>
      <c r="M55" s="15" t="str">
        <f aca="false">IF($I55="","",IF($J55="Yes","Done",IF($I55&lt;AsOf,"Overdue","Open")))</f>
        <v/>
      </c>
    </row>
    <row r="56" customFormat="false" ht="15" hidden="false" customHeight="false" outlineLevel="0" collapsed="false">
      <c r="A56" s="16" t="n">
        <v>46206</v>
      </c>
      <c r="B56" s="14" t="s">
        <v>162</v>
      </c>
      <c r="C56" s="15" t="str">
        <f aca="false">IF($B56="","",IFERROR(INDEX(Roster!$B$2:$B$301,MATCH($B56,Roster!$A$2:$A$301,0)),"ID not on Roster"))</f>
        <v>Mateo D.</v>
      </c>
      <c r="D56" s="14" t="s">
        <v>448</v>
      </c>
      <c r="E56" s="14"/>
      <c r="F56" s="14"/>
      <c r="G56" s="19" t="s">
        <v>470</v>
      </c>
      <c r="H56" s="14"/>
      <c r="I56" s="16"/>
      <c r="J56" s="14"/>
      <c r="K56" s="14" t="s">
        <v>74</v>
      </c>
      <c r="L56" s="16" t="n">
        <v>46209</v>
      </c>
      <c r="M56" s="15" t="str">
        <f aca="false">IF($I56="","",IF($J56="Yes","Done",IF($I56&lt;AsOf,"Overdue","Open")))</f>
        <v/>
      </c>
    </row>
    <row r="57" customFormat="false" ht="15" hidden="false" customHeight="false" outlineLevel="0" collapsed="false">
      <c r="A57" s="16" t="n">
        <v>46206</v>
      </c>
      <c r="B57" s="14" t="s">
        <v>164</v>
      </c>
      <c r="C57" s="15" t="str">
        <f aca="false">IF($B57="","",IFERROR(INDEX(Roster!$B$2:$B$301,MATCH($B57,Roster!$A$2:$A$301,0)),"ID not on Roster"))</f>
        <v>Gabriel S.</v>
      </c>
      <c r="D57" s="14" t="s">
        <v>448</v>
      </c>
      <c r="E57" s="14"/>
      <c r="F57" s="14"/>
      <c r="G57" s="19" t="s">
        <v>471</v>
      </c>
      <c r="H57" s="14"/>
      <c r="I57" s="16"/>
      <c r="J57" s="14"/>
      <c r="K57" s="14" t="s">
        <v>101</v>
      </c>
      <c r="L57" s="16"/>
      <c r="M57" s="15" t="str">
        <f aca="false">IF($I57="","",IF($J57="Yes","Done",IF($I57&lt;AsOf,"Overdue","Open")))</f>
        <v/>
      </c>
    </row>
    <row r="58" customFormat="false" ht="15" hidden="false" customHeight="false" outlineLevel="0" collapsed="false">
      <c r="A58" s="16" t="n">
        <v>46206</v>
      </c>
      <c r="B58" s="14" t="s">
        <v>166</v>
      </c>
      <c r="C58" s="15" t="str">
        <f aca="false">IF($B58="","",IFERROR(INDEX(Roster!$B$2:$B$301,MATCH($B58,Roster!$A$2:$A$301,0)),"ID not on Roster"))</f>
        <v>Ximena I.</v>
      </c>
      <c r="D58" s="14" t="s">
        <v>448</v>
      </c>
      <c r="E58" s="14"/>
      <c r="F58" s="14"/>
      <c r="G58" s="19" t="s">
        <v>472</v>
      </c>
      <c r="H58" s="14"/>
      <c r="I58" s="16"/>
      <c r="J58" s="14"/>
      <c r="K58" s="14" t="s">
        <v>74</v>
      </c>
      <c r="L58" s="16" t="n">
        <v>46207</v>
      </c>
      <c r="M58" s="15" t="str">
        <f aca="false">IF($I58="","",IF($J58="Yes","Done",IF($I58&lt;AsOf,"Overdue","Open")))</f>
        <v/>
      </c>
    </row>
    <row r="59" customFormat="false" ht="15" hidden="false" customHeight="false" outlineLevel="0" collapsed="false">
      <c r="A59" s="16" t="n">
        <v>46206</v>
      </c>
      <c r="B59" s="14" t="s">
        <v>174</v>
      </c>
      <c r="C59" s="15" t="str">
        <f aca="false">IF($B59="","",IFERROR(INDEX(Roster!$B$2:$B$301,MATCH($B59,Roster!$A$2:$A$301,0)),"ID not on Roster"))</f>
        <v>Hiroshi D.</v>
      </c>
      <c r="D59" s="14" t="s">
        <v>448</v>
      </c>
      <c r="E59" s="14"/>
      <c r="F59" s="14"/>
      <c r="G59" s="19" t="s">
        <v>473</v>
      </c>
      <c r="H59" s="14"/>
      <c r="I59" s="16"/>
      <c r="J59" s="14"/>
      <c r="K59" s="14" t="s">
        <v>84</v>
      </c>
      <c r="L59" s="16" t="n">
        <v>46209</v>
      </c>
      <c r="M59" s="15" t="str">
        <f aca="false">IF($I59="","",IF($J59="Yes","Done",IF($I59&lt;AsOf,"Overdue","Open")))</f>
        <v/>
      </c>
    </row>
    <row r="60" customFormat="false" ht="15" hidden="false" customHeight="false" outlineLevel="0" collapsed="false">
      <c r="A60" s="16" t="n">
        <v>46206</v>
      </c>
      <c r="B60" s="14" t="s">
        <v>182</v>
      </c>
      <c r="C60" s="15" t="str">
        <f aca="false">IF($B60="","",IFERROR(INDEX(Roster!$B$2:$B$301,MATCH($B60,Roster!$A$2:$A$301,0)),"ID not on Roster"))</f>
        <v>Yara J.</v>
      </c>
      <c r="D60" s="14" t="s">
        <v>448</v>
      </c>
      <c r="E60" s="14"/>
      <c r="F60" s="14"/>
      <c r="G60" s="19" t="s">
        <v>474</v>
      </c>
      <c r="H60" s="14"/>
      <c r="I60" s="16"/>
      <c r="J60" s="14"/>
      <c r="K60" s="14" t="s">
        <v>63</v>
      </c>
      <c r="L60" s="16" t="n">
        <v>46209</v>
      </c>
      <c r="M60" s="15" t="str">
        <f aca="false">IF($I60="","",IF($J60="Yes","Done",IF($I60&lt;AsOf,"Overdue","Open")))</f>
        <v/>
      </c>
    </row>
    <row r="61" customFormat="false" ht="15" hidden="false" customHeight="false" outlineLevel="0" collapsed="false">
      <c r="A61" s="16" t="n">
        <v>46206</v>
      </c>
      <c r="B61" s="14" t="s">
        <v>184</v>
      </c>
      <c r="C61" s="15" t="str">
        <f aca="false">IF($B61="","",IFERROR(INDEX(Roster!$B$2:$B$301,MATCH($B61,Roster!$A$2:$A$301,0)),"ID not on Roster"))</f>
        <v>Lucia Z.</v>
      </c>
      <c r="D61" s="14" t="s">
        <v>448</v>
      </c>
      <c r="E61" s="14"/>
      <c r="F61" s="14"/>
      <c r="G61" s="19" t="s">
        <v>475</v>
      </c>
      <c r="H61" s="14"/>
      <c r="I61" s="16"/>
      <c r="J61" s="14"/>
      <c r="K61" s="14" t="s">
        <v>74</v>
      </c>
      <c r="L61" s="16" t="n">
        <v>46208</v>
      </c>
      <c r="M61" s="15" t="str">
        <f aca="false">IF($I61="","",IF($J61="Yes","Done",IF($I61&lt;AsOf,"Overdue","Open")))</f>
        <v/>
      </c>
    </row>
    <row r="62" customFormat="false" ht="15" hidden="false" customHeight="false" outlineLevel="0" collapsed="false">
      <c r="A62" s="16" t="n">
        <v>46206</v>
      </c>
      <c r="B62" s="14" t="s">
        <v>192</v>
      </c>
      <c r="C62" s="15" t="str">
        <f aca="false">IF($B62="","",IFERROR(INDEX(Roster!$B$2:$B$301,MATCH($B62,Roster!$A$2:$A$301,0)),"ID not on Roster"))</f>
        <v>Vera V.</v>
      </c>
      <c r="D62" s="14" t="s">
        <v>448</v>
      </c>
      <c r="E62" s="14"/>
      <c r="F62" s="14"/>
      <c r="G62" s="19" t="s">
        <v>465</v>
      </c>
      <c r="H62" s="14"/>
      <c r="I62" s="16"/>
      <c r="J62" s="14"/>
      <c r="K62" s="14" t="s">
        <v>84</v>
      </c>
      <c r="L62" s="16" t="n">
        <v>46208</v>
      </c>
      <c r="M62" s="15" t="str">
        <f aca="false">IF($I62="","",IF($J62="Yes","Done",IF($I62&lt;AsOf,"Overdue","Open")))</f>
        <v/>
      </c>
    </row>
    <row r="63" customFormat="false" ht="15" hidden="false" customHeight="false" outlineLevel="0" collapsed="false">
      <c r="A63" s="16" t="n">
        <v>46206</v>
      </c>
      <c r="B63" s="14" t="s">
        <v>196</v>
      </c>
      <c r="C63" s="15" t="str">
        <f aca="false">IF($B63="","",IFERROR(INDEX(Roster!$B$2:$B$301,MATCH($B63,Roster!$A$2:$A$301,0)),"ID not on Roster"))</f>
        <v>Beatriz S.</v>
      </c>
      <c r="D63" s="14" t="s">
        <v>448</v>
      </c>
      <c r="E63" s="14"/>
      <c r="F63" s="14"/>
      <c r="G63" s="19" t="s">
        <v>476</v>
      </c>
      <c r="H63" s="14"/>
      <c r="I63" s="16"/>
      <c r="J63" s="14"/>
      <c r="K63" s="14" t="s">
        <v>84</v>
      </c>
      <c r="L63" s="16" t="n">
        <v>46206</v>
      </c>
      <c r="M63" s="15" t="str">
        <f aca="false">IF($I63="","",IF($J63="Yes","Done",IF($I63&lt;AsOf,"Overdue","Open")))</f>
        <v/>
      </c>
    </row>
    <row r="64" customFormat="false" ht="15" hidden="false" customHeight="false" outlineLevel="0" collapsed="false">
      <c r="A64" s="16" t="n">
        <v>46206</v>
      </c>
      <c r="B64" s="14" t="s">
        <v>203</v>
      </c>
      <c r="C64" s="15" t="str">
        <f aca="false">IF($B64="","",IFERROR(INDEX(Roster!$B$2:$B$301,MATCH($B64,Roster!$A$2:$A$301,0)),"ID not on Roster"))</f>
        <v>Julia S.</v>
      </c>
      <c r="D64" s="14" t="s">
        <v>448</v>
      </c>
      <c r="E64" s="14"/>
      <c r="F64" s="14"/>
      <c r="G64" s="19" t="s">
        <v>460</v>
      </c>
      <c r="H64" s="14"/>
      <c r="I64" s="16"/>
      <c r="J64" s="14"/>
      <c r="K64" s="14" t="s">
        <v>84</v>
      </c>
      <c r="L64" s="16" t="n">
        <v>46209</v>
      </c>
      <c r="M64" s="15" t="str">
        <f aca="false">IF($I64="","",IF($J64="Yes","Done",IF($I64&lt;AsOf,"Overdue","Open")))</f>
        <v/>
      </c>
    </row>
    <row r="65" customFormat="false" ht="15" hidden="false" customHeight="false" outlineLevel="0" collapsed="false">
      <c r="A65" s="16" t="n">
        <v>46206</v>
      </c>
      <c r="B65" s="14" t="s">
        <v>207</v>
      </c>
      <c r="C65" s="15" t="str">
        <f aca="false">IF($B65="","",IFERROR(INDEX(Roster!$B$2:$B$301,MATCH($B65,Roster!$A$2:$A$301,0)),"ID not on Roster"))</f>
        <v>Zanele P.</v>
      </c>
      <c r="D65" s="14" t="s">
        <v>448</v>
      </c>
      <c r="E65" s="14"/>
      <c r="F65" s="14"/>
      <c r="G65" s="19" t="s">
        <v>477</v>
      </c>
      <c r="H65" s="14"/>
      <c r="I65" s="16"/>
      <c r="J65" s="14"/>
      <c r="K65" s="14" t="s">
        <v>84</v>
      </c>
      <c r="L65" s="16"/>
      <c r="M65" s="15" t="str">
        <f aca="false">IF($I65="","",IF($J65="Yes","Done",IF($I65&lt;AsOf,"Overdue","Open")))</f>
        <v/>
      </c>
    </row>
    <row r="66" customFormat="false" ht="15" hidden="false" customHeight="false" outlineLevel="0" collapsed="false">
      <c r="A66" s="16" t="n">
        <v>46206</v>
      </c>
      <c r="B66" s="14" t="s">
        <v>209</v>
      </c>
      <c r="C66" s="15" t="str">
        <f aca="false">IF($B66="","",IFERROR(INDEX(Roster!$B$2:$B$301,MATCH($B66,Roster!$A$2:$A$301,0)),"ID not on Roster"))</f>
        <v>Hana A.</v>
      </c>
      <c r="D66" s="14" t="s">
        <v>448</v>
      </c>
      <c r="E66" s="14"/>
      <c r="F66" s="14"/>
      <c r="G66" s="19" t="s">
        <v>460</v>
      </c>
      <c r="H66" s="14"/>
      <c r="I66" s="16"/>
      <c r="J66" s="14"/>
      <c r="K66" s="14" t="s">
        <v>84</v>
      </c>
      <c r="L66" s="16" t="n">
        <v>46208</v>
      </c>
      <c r="M66" s="15" t="str">
        <f aca="false">IF($I66="","",IF($J66="Yes","Done",IF($I66&lt;AsOf,"Overdue","Open")))</f>
        <v/>
      </c>
    </row>
    <row r="67" customFormat="false" ht="15" hidden="false" customHeight="false" outlineLevel="0" collapsed="false">
      <c r="A67" s="16" t="n">
        <v>46206</v>
      </c>
      <c r="B67" s="14" t="s">
        <v>216</v>
      </c>
      <c r="C67" s="15" t="str">
        <f aca="false">IF($B67="","",IFERROR(INDEX(Roster!$B$2:$B$301,MATCH($B67,Roster!$A$2:$A$301,0)),"ID not on Roster"))</f>
        <v>Joaquin W.</v>
      </c>
      <c r="D67" s="14" t="s">
        <v>448</v>
      </c>
      <c r="E67" s="14"/>
      <c r="F67" s="14"/>
      <c r="G67" s="19" t="s">
        <v>478</v>
      </c>
      <c r="H67" s="14"/>
      <c r="I67" s="16"/>
      <c r="J67" s="14"/>
      <c r="K67" s="14" t="s">
        <v>101</v>
      </c>
      <c r="L67" s="16" t="n">
        <v>46208</v>
      </c>
      <c r="M67" s="15" t="str">
        <f aca="false">IF($I67="","",IF($J67="Yes","Done",IF($I67&lt;AsOf,"Overdue","Open")))</f>
        <v/>
      </c>
    </row>
    <row r="68" customFormat="false" ht="15" hidden="false" customHeight="false" outlineLevel="0" collapsed="false">
      <c r="A68" s="16" t="n">
        <v>46206</v>
      </c>
      <c r="B68" s="14" t="s">
        <v>222</v>
      </c>
      <c r="C68" s="15" t="str">
        <f aca="false">IF($B68="","",IFERROR(INDEX(Roster!$B$2:$B$301,MATCH($B68,Roster!$A$2:$A$301,0)),"ID not on Roster"))</f>
        <v>Esther P.</v>
      </c>
      <c r="D68" s="14" t="s">
        <v>448</v>
      </c>
      <c r="E68" s="14"/>
      <c r="F68" s="14"/>
      <c r="G68" s="19" t="s">
        <v>479</v>
      </c>
      <c r="H68" s="14"/>
      <c r="I68" s="16"/>
      <c r="J68" s="14"/>
      <c r="K68" s="14" t="s">
        <v>101</v>
      </c>
      <c r="L68" s="16" t="n">
        <v>46208</v>
      </c>
      <c r="M68" s="15" t="str">
        <f aca="false">IF($I68="","",IF($J68="Yes","Done",IF($I68&lt;AsOf,"Overdue","Open")))</f>
        <v/>
      </c>
    </row>
    <row r="69" customFormat="false" ht="15" hidden="false" customHeight="false" outlineLevel="0" collapsed="false">
      <c r="A69" s="16" t="n">
        <v>46206</v>
      </c>
      <c r="B69" s="14" t="s">
        <v>237</v>
      </c>
      <c r="C69" s="15" t="str">
        <f aca="false">IF($B69="","",IFERROR(INDEX(Roster!$B$2:$B$301,MATCH($B69,Roster!$A$2:$A$301,0)),"ID not on Roster"))</f>
        <v>Oscar J.</v>
      </c>
      <c r="D69" s="14" t="s">
        <v>448</v>
      </c>
      <c r="E69" s="14"/>
      <c r="F69" s="14"/>
      <c r="G69" s="19" t="s">
        <v>480</v>
      </c>
      <c r="H69" s="14"/>
      <c r="I69" s="16"/>
      <c r="J69" s="14"/>
      <c r="K69" s="14" t="s">
        <v>74</v>
      </c>
      <c r="L69" s="16"/>
      <c r="M69" s="15" t="str">
        <f aca="false">IF($I69="","",IF($J69="Yes","Done",IF($I69&lt;AsOf,"Overdue","Open")))</f>
        <v/>
      </c>
    </row>
    <row r="70" customFormat="false" ht="15" hidden="false" customHeight="false" outlineLevel="0" collapsed="false">
      <c r="A70" s="16" t="n">
        <v>46206</v>
      </c>
      <c r="B70" s="14" t="s">
        <v>244</v>
      </c>
      <c r="C70" s="15" t="str">
        <f aca="false">IF($B70="","",IFERROR(INDEX(Roster!$B$2:$B$301,MATCH($B70,Roster!$A$2:$A$301,0)),"ID not on Roster"))</f>
        <v>Esther R.</v>
      </c>
      <c r="D70" s="14" t="s">
        <v>448</v>
      </c>
      <c r="E70" s="14"/>
      <c r="F70" s="14"/>
      <c r="G70" s="19" t="s">
        <v>481</v>
      </c>
      <c r="H70" s="14"/>
      <c r="I70" s="16"/>
      <c r="J70" s="14"/>
      <c r="K70" s="14" t="s">
        <v>74</v>
      </c>
      <c r="L70" s="16"/>
      <c r="M70" s="15" t="str">
        <f aca="false">IF($I70="","",IF($J70="Yes","Done",IF($I70&lt;AsOf,"Overdue","Open")))</f>
        <v/>
      </c>
    </row>
    <row r="71" customFormat="false" ht="15" hidden="false" customHeight="false" outlineLevel="0" collapsed="false">
      <c r="A71" s="16" t="n">
        <v>46206</v>
      </c>
      <c r="B71" s="14" t="s">
        <v>249</v>
      </c>
      <c r="C71" s="15" t="str">
        <f aca="false">IF($B71="","",IFERROR(INDEX(Roster!$B$2:$B$301,MATCH($B71,Roster!$A$2:$A$301,0)),"ID not on Roster"))</f>
        <v>Amara D.</v>
      </c>
      <c r="D71" s="14" t="s">
        <v>448</v>
      </c>
      <c r="E71" s="14"/>
      <c r="F71" s="14"/>
      <c r="G71" s="19" t="s">
        <v>482</v>
      </c>
      <c r="H71" s="14"/>
      <c r="I71" s="16"/>
      <c r="J71" s="14"/>
      <c r="K71" s="14" t="s">
        <v>63</v>
      </c>
      <c r="L71" s="16" t="n">
        <v>46207</v>
      </c>
      <c r="M71" s="15" t="str">
        <f aca="false">IF($I71="","",IF($J71="Yes","Done",IF($I71&lt;AsOf,"Overdue","Open")))</f>
        <v/>
      </c>
    </row>
    <row r="72" customFormat="false" ht="15" hidden="false" customHeight="false" outlineLevel="0" collapsed="false">
      <c r="A72" s="16" t="n">
        <v>46206</v>
      </c>
      <c r="B72" s="14" t="s">
        <v>256</v>
      </c>
      <c r="C72" s="15" t="str">
        <f aca="false">IF($B72="","",IFERROR(INDEX(Roster!$B$2:$B$301,MATCH($B72,Roster!$A$2:$A$301,0)),"ID not on Roster"))</f>
        <v>Helena L.</v>
      </c>
      <c r="D72" s="14" t="s">
        <v>448</v>
      </c>
      <c r="E72" s="14"/>
      <c r="F72" s="14"/>
      <c r="G72" s="19" t="s">
        <v>452</v>
      </c>
      <c r="H72" s="14"/>
      <c r="I72" s="16"/>
      <c r="J72" s="14"/>
      <c r="K72" s="14" t="s">
        <v>101</v>
      </c>
      <c r="L72" s="16" t="n">
        <v>46207</v>
      </c>
      <c r="M72" s="15" t="str">
        <f aca="false">IF($I72="","",IF($J72="Yes","Done",IF($I72&lt;AsOf,"Overdue","Open")))</f>
        <v/>
      </c>
    </row>
    <row r="73" customFormat="false" ht="15" hidden="false" customHeight="false" outlineLevel="0" collapsed="false">
      <c r="A73" s="16" t="n">
        <v>46206</v>
      </c>
      <c r="B73" s="14" t="s">
        <v>258</v>
      </c>
      <c r="C73" s="15" t="str">
        <f aca="false">IF($B73="","",IFERROR(INDEX(Roster!$B$2:$B$301,MATCH($B73,Roster!$A$2:$A$301,0)),"ID not on Roster"))</f>
        <v>Kemi E.</v>
      </c>
      <c r="D73" s="14" t="s">
        <v>448</v>
      </c>
      <c r="E73" s="14"/>
      <c r="F73" s="14"/>
      <c r="G73" s="19" t="s">
        <v>483</v>
      </c>
      <c r="H73" s="14"/>
      <c r="I73" s="16"/>
      <c r="J73" s="14"/>
      <c r="K73" s="14" t="s">
        <v>84</v>
      </c>
      <c r="L73" s="16" t="n">
        <v>46208</v>
      </c>
      <c r="M73" s="15" t="str">
        <f aca="false">IF($I73="","",IF($J73="Yes","Done",IF($I73&lt;AsOf,"Overdue","Open")))</f>
        <v/>
      </c>
    </row>
    <row r="74" customFormat="false" ht="15" hidden="false" customHeight="false" outlineLevel="0" collapsed="false">
      <c r="A74" s="16" t="n">
        <v>46206</v>
      </c>
      <c r="B74" s="14" t="s">
        <v>260</v>
      </c>
      <c r="C74" s="15" t="str">
        <f aca="false">IF($B74="","",IFERROR(INDEX(Roster!$B$2:$B$301,MATCH($B74,Roster!$A$2:$A$301,0)),"ID not on Roster"))</f>
        <v>Teo G.</v>
      </c>
      <c r="D74" s="14" t="s">
        <v>448</v>
      </c>
      <c r="E74" s="14"/>
      <c r="F74" s="14"/>
      <c r="G74" s="19" t="s">
        <v>484</v>
      </c>
      <c r="H74" s="14"/>
      <c r="I74" s="16"/>
      <c r="J74" s="14"/>
      <c r="K74" s="14" t="s">
        <v>101</v>
      </c>
      <c r="L74" s="16" t="n">
        <v>46207</v>
      </c>
      <c r="M74" s="15" t="str">
        <f aca="false">IF($I74="","",IF($J74="Yes","Done",IF($I74&lt;AsOf,"Overdue","Open")))</f>
        <v/>
      </c>
    </row>
    <row r="75" customFormat="false" ht="15" hidden="false" customHeight="false" outlineLevel="0" collapsed="false">
      <c r="A75" s="16" t="n">
        <v>46206</v>
      </c>
      <c r="B75" s="14" t="s">
        <v>264</v>
      </c>
      <c r="C75" s="15" t="str">
        <f aca="false">IF($B75="","",IFERROR(INDEX(Roster!$B$2:$B$301,MATCH($B75,Roster!$A$2:$A$301,0)),"ID not on Roster"))</f>
        <v>Julia L.</v>
      </c>
      <c r="D75" s="14" t="s">
        <v>448</v>
      </c>
      <c r="E75" s="14"/>
      <c r="F75" s="14"/>
      <c r="G75" s="19" t="s">
        <v>485</v>
      </c>
      <c r="H75" s="14"/>
      <c r="I75" s="16"/>
      <c r="J75" s="14"/>
      <c r="K75" s="14" t="s">
        <v>74</v>
      </c>
      <c r="L75" s="16" t="n">
        <v>46206</v>
      </c>
      <c r="M75" s="15" t="str">
        <f aca="false">IF($I75="","",IF($J75="Yes","Done",IF($I75&lt;AsOf,"Overdue","Open")))</f>
        <v/>
      </c>
    </row>
    <row r="76" customFormat="false" ht="15" hidden="false" customHeight="false" outlineLevel="0" collapsed="false">
      <c r="A76" s="16" t="n">
        <v>46206</v>
      </c>
      <c r="B76" s="14" t="s">
        <v>268</v>
      </c>
      <c r="C76" s="15" t="str">
        <f aca="false">IF($B76="","",IFERROR(INDEX(Roster!$B$2:$B$301,MATCH($B76,Roster!$A$2:$A$301,0)),"ID not on Roster"))</f>
        <v>Ana H.</v>
      </c>
      <c r="D76" s="14" t="s">
        <v>448</v>
      </c>
      <c r="E76" s="14"/>
      <c r="F76" s="14"/>
      <c r="G76" s="19" t="s">
        <v>486</v>
      </c>
      <c r="H76" s="14"/>
      <c r="I76" s="16"/>
      <c r="J76" s="14"/>
      <c r="K76" s="14" t="s">
        <v>84</v>
      </c>
      <c r="L76" s="16" t="n">
        <v>46206</v>
      </c>
      <c r="M76" s="15" t="str">
        <f aca="false">IF($I76="","",IF($J76="Yes","Done",IF($I76&lt;AsOf,"Overdue","Open")))</f>
        <v/>
      </c>
    </row>
    <row r="77" customFormat="false" ht="15" hidden="false" customHeight="false" outlineLevel="0" collapsed="false">
      <c r="A77" s="16" t="n">
        <v>46206</v>
      </c>
      <c r="B77" s="14" t="s">
        <v>278</v>
      </c>
      <c r="C77" s="15" t="str">
        <f aca="false">IF($B77="","",IFERROR(INDEX(Roster!$B$2:$B$301,MATCH($B77,Roster!$A$2:$A$301,0)),"ID not on Roster"))</f>
        <v>Cosmin O.</v>
      </c>
      <c r="D77" s="14" t="s">
        <v>448</v>
      </c>
      <c r="E77" s="14"/>
      <c r="F77" s="14"/>
      <c r="G77" s="19" t="s">
        <v>487</v>
      </c>
      <c r="H77" s="14"/>
      <c r="I77" s="16"/>
      <c r="J77" s="14"/>
      <c r="K77" s="14" t="s">
        <v>101</v>
      </c>
      <c r="L77" s="16" t="n">
        <v>46206</v>
      </c>
      <c r="M77" s="15" t="str">
        <f aca="false">IF($I77="","",IF($J77="Yes","Done",IF($I77&lt;AsOf,"Overdue","Open")))</f>
        <v/>
      </c>
    </row>
    <row r="78" customFormat="false" ht="15" hidden="false" customHeight="false" outlineLevel="0" collapsed="false">
      <c r="A78" s="16" t="n">
        <v>46206</v>
      </c>
      <c r="B78" s="14" t="s">
        <v>286</v>
      </c>
      <c r="C78" s="15" t="str">
        <f aca="false">IF($B78="","",IFERROR(INDEX(Roster!$B$2:$B$301,MATCH($B78,Roster!$A$2:$A$301,0)),"ID not on Roster"))</f>
        <v>Karina O.</v>
      </c>
      <c r="D78" s="14" t="s">
        <v>448</v>
      </c>
      <c r="E78" s="14"/>
      <c r="F78" s="14"/>
      <c r="G78" s="19" t="s">
        <v>488</v>
      </c>
      <c r="H78" s="14"/>
      <c r="I78" s="16"/>
      <c r="J78" s="14"/>
      <c r="K78" s="14" t="s">
        <v>74</v>
      </c>
      <c r="L78" s="16" t="n">
        <v>46207</v>
      </c>
      <c r="M78" s="15" t="str">
        <f aca="false">IF($I78="","",IF($J78="Yes","Done",IF($I78&lt;AsOf,"Overdue","Open")))</f>
        <v/>
      </c>
    </row>
    <row r="79" customFormat="false" ht="15" hidden="false" customHeight="false" outlineLevel="0" collapsed="false">
      <c r="A79" s="16" t="n">
        <v>46206</v>
      </c>
      <c r="B79" s="14" t="s">
        <v>291</v>
      </c>
      <c r="C79" s="15" t="str">
        <f aca="false">IF($B79="","",IFERROR(INDEX(Roster!$B$2:$B$301,MATCH($B79,Roster!$A$2:$A$301,0)),"ID not on Roster"))</f>
        <v>Greta O.</v>
      </c>
      <c r="D79" s="14" t="s">
        <v>448</v>
      </c>
      <c r="E79" s="14"/>
      <c r="F79" s="14"/>
      <c r="G79" s="19" t="s">
        <v>489</v>
      </c>
      <c r="H79" s="14"/>
      <c r="I79" s="16"/>
      <c r="J79" s="14"/>
      <c r="K79" s="14" t="s">
        <v>74</v>
      </c>
      <c r="L79" s="16" t="n">
        <v>46208</v>
      </c>
      <c r="M79" s="15" t="str">
        <f aca="false">IF($I79="","",IF($J79="Yes","Done",IF($I79&lt;AsOf,"Overdue","Open")))</f>
        <v/>
      </c>
    </row>
    <row r="80" customFormat="false" ht="15" hidden="false" customHeight="false" outlineLevel="0" collapsed="false">
      <c r="A80" s="16" t="n">
        <v>46206</v>
      </c>
      <c r="B80" s="14" t="s">
        <v>293</v>
      </c>
      <c r="C80" s="15" t="str">
        <f aca="false">IF($B80="","",IFERROR(INDEX(Roster!$B$2:$B$301,MATCH($B80,Roster!$A$2:$A$301,0)),"ID not on Roster"))</f>
        <v>Kofi L.</v>
      </c>
      <c r="D80" s="14" t="s">
        <v>448</v>
      </c>
      <c r="E80" s="14"/>
      <c r="F80" s="14"/>
      <c r="G80" s="19" t="s">
        <v>490</v>
      </c>
      <c r="H80" s="14"/>
      <c r="I80" s="16"/>
      <c r="J80" s="14"/>
      <c r="K80" s="14" t="s">
        <v>74</v>
      </c>
      <c r="L80" s="16" t="n">
        <v>46209</v>
      </c>
      <c r="M80" s="15" t="str">
        <f aca="false">IF($I80="","",IF($J80="Yes","Done",IF($I80&lt;AsOf,"Overdue","Open")))</f>
        <v/>
      </c>
    </row>
    <row r="81" customFormat="false" ht="15" hidden="false" customHeight="false" outlineLevel="0" collapsed="false">
      <c r="A81" s="16" t="n">
        <v>46206</v>
      </c>
      <c r="B81" s="14" t="s">
        <v>295</v>
      </c>
      <c r="C81" s="15" t="str">
        <f aca="false">IF($B81="","",IFERROR(INDEX(Roster!$B$2:$B$301,MATCH($B81,Roster!$A$2:$A$301,0)),"ID not on Roster"))</f>
        <v>Imran F.</v>
      </c>
      <c r="D81" s="14" t="s">
        <v>448</v>
      </c>
      <c r="E81" s="14"/>
      <c r="F81" s="14"/>
      <c r="G81" s="19" t="s">
        <v>491</v>
      </c>
      <c r="H81" s="14"/>
      <c r="I81" s="16"/>
      <c r="J81" s="14"/>
      <c r="K81" s="14" t="s">
        <v>84</v>
      </c>
      <c r="L81" s="16" t="n">
        <v>46207</v>
      </c>
      <c r="M81" s="15" t="str">
        <f aca="false">IF($I81="","",IF($J81="Yes","Done",IF($I81&lt;AsOf,"Overdue","Open")))</f>
        <v/>
      </c>
    </row>
    <row r="82" customFormat="false" ht="15" hidden="false" customHeight="false" outlineLevel="0" collapsed="false">
      <c r="A82" s="16" t="n">
        <v>46206</v>
      </c>
      <c r="B82" s="14" t="s">
        <v>297</v>
      </c>
      <c r="C82" s="15" t="str">
        <f aca="false">IF($B82="","",IFERROR(INDEX(Roster!$B$2:$B$301,MATCH($B82,Roster!$A$2:$A$301,0)),"ID not on Roster"))</f>
        <v>Ines D.</v>
      </c>
      <c r="D82" s="14" t="s">
        <v>448</v>
      </c>
      <c r="E82" s="14"/>
      <c r="F82" s="14"/>
      <c r="G82" s="19" t="s">
        <v>492</v>
      </c>
      <c r="H82" s="14"/>
      <c r="I82" s="16"/>
      <c r="J82" s="14"/>
      <c r="K82" s="14" t="s">
        <v>63</v>
      </c>
      <c r="L82" s="16" t="n">
        <v>46207</v>
      </c>
      <c r="M82" s="15" t="str">
        <f aca="false">IF($I82="","",IF($J82="Yes","Done",IF($I82&lt;AsOf,"Overdue","Open")))</f>
        <v/>
      </c>
    </row>
    <row r="83" customFormat="false" ht="15" hidden="false" customHeight="false" outlineLevel="0" collapsed="false">
      <c r="A83" s="16" t="n">
        <v>46206</v>
      </c>
      <c r="B83" s="14" t="s">
        <v>299</v>
      </c>
      <c r="C83" s="15" t="str">
        <f aca="false">IF($B83="","",IFERROR(INDEX(Roster!$B$2:$B$301,MATCH($B83,Roster!$A$2:$A$301,0)),"ID not on Roster"))</f>
        <v>Mateo B.</v>
      </c>
      <c r="D83" s="14" t="s">
        <v>448</v>
      </c>
      <c r="E83" s="14"/>
      <c r="F83" s="14"/>
      <c r="G83" s="19" t="s">
        <v>493</v>
      </c>
      <c r="H83" s="14"/>
      <c r="I83" s="16"/>
      <c r="J83" s="14"/>
      <c r="K83" s="14" t="s">
        <v>84</v>
      </c>
      <c r="L83" s="16" t="n">
        <v>46209</v>
      </c>
      <c r="M83" s="15" t="str">
        <f aca="false">IF($I83="","",IF($J83="Yes","Done",IF($I83&lt;AsOf,"Overdue","Open")))</f>
        <v/>
      </c>
    </row>
    <row r="84" customFormat="false" ht="15" hidden="false" customHeight="false" outlineLevel="0" collapsed="false">
      <c r="A84" s="16" t="n">
        <v>46206</v>
      </c>
      <c r="B84" s="14" t="s">
        <v>301</v>
      </c>
      <c r="C84" s="15" t="str">
        <f aca="false">IF($B84="","",IFERROR(INDEX(Roster!$B$2:$B$301,MATCH($B84,Roster!$A$2:$A$301,0)),"ID not on Roster"))</f>
        <v>Wiktor I.</v>
      </c>
      <c r="D84" s="14" t="s">
        <v>448</v>
      </c>
      <c r="E84" s="14"/>
      <c r="F84" s="14"/>
      <c r="G84" s="19" t="s">
        <v>494</v>
      </c>
      <c r="H84" s="14"/>
      <c r="I84" s="16"/>
      <c r="J84" s="14"/>
      <c r="K84" s="14" t="s">
        <v>63</v>
      </c>
      <c r="L84" s="16" t="n">
        <v>46208</v>
      </c>
      <c r="M84" s="15" t="str">
        <f aca="false">IF($I84="","",IF($J84="Yes","Done",IF($I84&lt;AsOf,"Overdue","Open")))</f>
        <v/>
      </c>
    </row>
    <row r="85" customFormat="false" ht="15" hidden="false" customHeight="false" outlineLevel="0" collapsed="false">
      <c r="A85" s="16" t="n">
        <v>46206</v>
      </c>
      <c r="B85" s="14" t="s">
        <v>303</v>
      </c>
      <c r="C85" s="15" t="str">
        <f aca="false">IF($B85="","",IFERROR(INDEX(Roster!$B$2:$B$301,MATCH($B85,Roster!$A$2:$A$301,0)),"ID not on Roster"))</f>
        <v>Ugo Z.</v>
      </c>
      <c r="D85" s="14" t="s">
        <v>448</v>
      </c>
      <c r="E85" s="14"/>
      <c r="F85" s="14"/>
      <c r="G85" s="19" t="s">
        <v>495</v>
      </c>
      <c r="H85" s="14"/>
      <c r="I85" s="16"/>
      <c r="J85" s="14"/>
      <c r="K85" s="14" t="s">
        <v>101</v>
      </c>
      <c r="L85" s="16" t="n">
        <v>46208</v>
      </c>
      <c r="M85" s="15" t="str">
        <f aca="false">IF($I85="","",IF($J85="Yes","Done",IF($I85&lt;AsOf,"Overdue","Open")))</f>
        <v/>
      </c>
    </row>
    <row r="86" customFormat="false" ht="15" hidden="false" customHeight="false" outlineLevel="0" collapsed="false">
      <c r="A86" s="16" t="n">
        <v>46206</v>
      </c>
      <c r="B86" s="14" t="s">
        <v>305</v>
      </c>
      <c r="C86" s="15" t="str">
        <f aca="false">IF($B86="","",IFERROR(INDEX(Roster!$B$2:$B$301,MATCH($B86,Roster!$A$2:$A$301,0)),"ID not on Roster"))</f>
        <v>Priyanka K.</v>
      </c>
      <c r="D86" s="14" t="s">
        <v>448</v>
      </c>
      <c r="E86" s="14"/>
      <c r="F86" s="14"/>
      <c r="G86" s="19" t="s">
        <v>496</v>
      </c>
      <c r="H86" s="14"/>
      <c r="I86" s="16"/>
      <c r="J86" s="14"/>
      <c r="K86" s="14" t="s">
        <v>74</v>
      </c>
      <c r="L86" s="16" t="n">
        <v>46209</v>
      </c>
      <c r="M86" s="15" t="str">
        <f aca="false">IF($I86="","",IF($J86="Yes","Done",IF($I86&lt;AsOf,"Overdue","Open")))</f>
        <v/>
      </c>
    </row>
    <row r="87" customFormat="false" ht="15" hidden="false" customHeight="false" outlineLevel="0" collapsed="false">
      <c r="A87" s="16" t="n">
        <v>46206</v>
      </c>
      <c r="B87" s="14" t="s">
        <v>307</v>
      </c>
      <c r="C87" s="15" t="str">
        <f aca="false">IF($B87="","",IFERROR(INDEX(Roster!$B$2:$B$301,MATCH($B87,Roster!$A$2:$A$301,0)),"ID not on Roster"))</f>
        <v>Ines Z.</v>
      </c>
      <c r="D87" s="14" t="s">
        <v>448</v>
      </c>
      <c r="E87" s="14"/>
      <c r="F87" s="14"/>
      <c r="G87" s="19" t="s">
        <v>497</v>
      </c>
      <c r="H87" s="14"/>
      <c r="I87" s="16"/>
      <c r="J87" s="14"/>
      <c r="K87" s="14" t="s">
        <v>84</v>
      </c>
      <c r="L87" s="16" t="n">
        <v>46209</v>
      </c>
      <c r="M87" s="15" t="str">
        <f aca="false">IF($I87="","",IF($J87="Yes","Done",IF($I87&lt;AsOf,"Overdue","Open")))</f>
        <v/>
      </c>
    </row>
    <row r="88" customFormat="false" ht="15" hidden="false" customHeight="false" outlineLevel="0" collapsed="false">
      <c r="A88" s="16" t="n">
        <v>46206</v>
      </c>
      <c r="B88" s="14" t="s">
        <v>309</v>
      </c>
      <c r="C88" s="15" t="str">
        <f aca="false">IF($B88="","",IFERROR(INDEX(Roster!$B$2:$B$301,MATCH($B88,Roster!$A$2:$A$301,0)),"ID not on Roster"))</f>
        <v>Noor W.</v>
      </c>
      <c r="D88" s="14" t="s">
        <v>448</v>
      </c>
      <c r="E88" s="14"/>
      <c r="F88" s="14"/>
      <c r="G88" s="19" t="s">
        <v>498</v>
      </c>
      <c r="H88" s="14"/>
      <c r="I88" s="16"/>
      <c r="J88" s="14"/>
      <c r="K88" s="14" t="s">
        <v>101</v>
      </c>
      <c r="L88" s="16"/>
      <c r="M88" s="15" t="str">
        <f aca="false">IF($I88="","",IF($J88="Yes","Done",IF($I88&lt;AsOf,"Overdue","Open")))</f>
        <v/>
      </c>
    </row>
    <row r="89" customFormat="false" ht="15" hidden="false" customHeight="false" outlineLevel="0" collapsed="false">
      <c r="A89" s="16" t="n">
        <v>46206</v>
      </c>
      <c r="B89" s="14" t="s">
        <v>311</v>
      </c>
      <c r="C89" s="15" t="str">
        <f aca="false">IF($B89="","",IFERROR(INDEX(Roster!$B$2:$B$301,MATCH($B89,Roster!$A$2:$A$301,0)),"ID not on Roster"))</f>
        <v>Bianca L.</v>
      </c>
      <c r="D89" s="14" t="s">
        <v>448</v>
      </c>
      <c r="E89" s="14"/>
      <c r="F89" s="14"/>
      <c r="G89" s="19" t="s">
        <v>499</v>
      </c>
      <c r="H89" s="14"/>
      <c r="I89" s="16"/>
      <c r="J89" s="14"/>
      <c r="K89" s="14" t="s">
        <v>101</v>
      </c>
      <c r="L89" s="16" t="n">
        <v>46206</v>
      </c>
      <c r="M89" s="15" t="str">
        <f aca="false">IF($I89="","",IF($J89="Yes","Done",IF($I89&lt;AsOf,"Overdue","Open")))</f>
        <v/>
      </c>
    </row>
    <row r="90" customFormat="false" ht="15" hidden="false" customHeight="false" outlineLevel="0" collapsed="false">
      <c r="A90" s="16" t="n">
        <v>46206</v>
      </c>
      <c r="B90" s="14" t="s">
        <v>313</v>
      </c>
      <c r="C90" s="15" t="str">
        <f aca="false">IF($B90="","",IFERROR(INDEX(Roster!$B$2:$B$301,MATCH($B90,Roster!$A$2:$A$301,0)),"ID not on Roster"))</f>
        <v>Valeria G.</v>
      </c>
      <c r="D90" s="14" t="s">
        <v>448</v>
      </c>
      <c r="E90" s="14"/>
      <c r="F90" s="14"/>
      <c r="G90" s="19" t="s">
        <v>500</v>
      </c>
      <c r="H90" s="14"/>
      <c r="I90" s="16"/>
      <c r="J90" s="14"/>
      <c r="K90" s="14" t="s">
        <v>101</v>
      </c>
      <c r="L90" s="16"/>
      <c r="M90" s="15" t="str">
        <f aca="false">IF($I90="","",IF($J90="Yes","Done",IF($I90&lt;AsOf,"Overdue","Open")))</f>
        <v/>
      </c>
    </row>
    <row r="91" customFormat="false" ht="15" hidden="false" customHeight="false" outlineLevel="0" collapsed="false">
      <c r="A91" s="16" t="n">
        <v>46206</v>
      </c>
      <c r="B91" s="14" t="s">
        <v>315</v>
      </c>
      <c r="C91" s="15" t="str">
        <f aca="false">IF($B91="","",IFERROR(INDEX(Roster!$B$2:$B$301,MATCH($B91,Roster!$A$2:$A$301,0)),"ID not on Roster"))</f>
        <v>Adaeze K.</v>
      </c>
      <c r="D91" s="14" t="s">
        <v>448</v>
      </c>
      <c r="E91" s="14"/>
      <c r="F91" s="14"/>
      <c r="G91" s="19" t="s">
        <v>497</v>
      </c>
      <c r="H91" s="14"/>
      <c r="I91" s="16"/>
      <c r="J91" s="14"/>
      <c r="K91" s="14" t="s">
        <v>63</v>
      </c>
      <c r="L91" s="16" t="n">
        <v>46206</v>
      </c>
      <c r="M91" s="15" t="str">
        <f aca="false">IF($I91="","",IF($J91="Yes","Done",IF($I91&lt;AsOf,"Overdue","Open")))</f>
        <v/>
      </c>
    </row>
    <row r="92" customFormat="false" ht="15" hidden="false" customHeight="false" outlineLevel="0" collapsed="false">
      <c r="A92" s="16" t="n">
        <v>46206</v>
      </c>
      <c r="B92" s="14" t="s">
        <v>317</v>
      </c>
      <c r="C92" s="15" t="str">
        <f aca="false">IF($B92="","",IFERROR(INDEX(Roster!$B$2:$B$301,MATCH($B92,Roster!$A$2:$A$301,0)),"ID not on Roster"))</f>
        <v>Mihai F.</v>
      </c>
      <c r="D92" s="14" t="s">
        <v>448</v>
      </c>
      <c r="E92" s="14"/>
      <c r="F92" s="14"/>
      <c r="G92" s="19" t="s">
        <v>501</v>
      </c>
      <c r="H92" s="14"/>
      <c r="I92" s="16"/>
      <c r="J92" s="14"/>
      <c r="K92" s="14" t="s">
        <v>74</v>
      </c>
      <c r="L92" s="16" t="n">
        <v>46208</v>
      </c>
      <c r="M92" s="15" t="str">
        <f aca="false">IF($I92="","",IF($J92="Yes","Done",IF($I92&lt;AsOf,"Overdue","Open")))</f>
        <v/>
      </c>
    </row>
    <row r="93" customFormat="false" ht="15" hidden="false" customHeight="false" outlineLevel="0" collapsed="false">
      <c r="A93" s="16" t="n">
        <v>46206</v>
      </c>
      <c r="B93" s="14" t="s">
        <v>319</v>
      </c>
      <c r="C93" s="15" t="str">
        <f aca="false">IF($B93="","",IFERROR(INDEX(Roster!$B$2:$B$301,MATCH($B93,Roster!$A$2:$A$301,0)),"ID not on Roster"))</f>
        <v>Ivan D.</v>
      </c>
      <c r="D93" s="14" t="s">
        <v>448</v>
      </c>
      <c r="E93" s="14"/>
      <c r="F93" s="14"/>
      <c r="G93" s="19" t="s">
        <v>502</v>
      </c>
      <c r="H93" s="14"/>
      <c r="I93" s="16"/>
      <c r="J93" s="14"/>
      <c r="K93" s="14" t="s">
        <v>74</v>
      </c>
      <c r="L93" s="16" t="n">
        <v>46208</v>
      </c>
      <c r="M93" s="15" t="str">
        <f aca="false">IF($I93="","",IF($J93="Yes","Done",IF($I93&lt;AsOf,"Overdue","Open")))</f>
        <v/>
      </c>
    </row>
    <row r="94" customFormat="false" ht="15" hidden="false" customHeight="false" outlineLevel="0" collapsed="false">
      <c r="A94" s="16" t="n">
        <v>46206</v>
      </c>
      <c r="B94" s="14" t="s">
        <v>321</v>
      </c>
      <c r="C94" s="15" t="str">
        <f aca="false">IF($B94="","",IFERROR(INDEX(Roster!$B$2:$B$301,MATCH($B94,Roster!$A$2:$A$301,0)),"ID not on Roster"))</f>
        <v>Umar S.</v>
      </c>
      <c r="D94" s="14" t="s">
        <v>448</v>
      </c>
      <c r="E94" s="14"/>
      <c r="F94" s="14"/>
      <c r="G94" s="19" t="s">
        <v>503</v>
      </c>
      <c r="H94" s="14"/>
      <c r="I94" s="16"/>
      <c r="J94" s="14"/>
      <c r="K94" s="14" t="s">
        <v>84</v>
      </c>
      <c r="L94" s="16" t="n">
        <v>46207</v>
      </c>
      <c r="M94" s="15" t="str">
        <f aca="false">IF($I94="","",IF($J94="Yes","Done",IF($I94&lt;AsOf,"Overdue","Open")))</f>
        <v/>
      </c>
    </row>
    <row r="95" customFormat="false" ht="15" hidden="false" customHeight="false" outlineLevel="0" collapsed="false">
      <c r="A95" s="16" t="n">
        <v>46206</v>
      </c>
      <c r="B95" s="14" t="s">
        <v>328</v>
      </c>
      <c r="C95" s="15" t="str">
        <f aca="false">IF($B95="","",IFERROR(INDEX(Roster!$B$2:$B$301,MATCH($B95,Roster!$A$2:$A$301,0)),"ID not on Roster"))</f>
        <v>Filipe I.</v>
      </c>
      <c r="D95" s="14" t="s">
        <v>448</v>
      </c>
      <c r="E95" s="14"/>
      <c r="F95" s="14"/>
      <c r="G95" s="19" t="s">
        <v>504</v>
      </c>
      <c r="H95" s="14"/>
      <c r="I95" s="16"/>
      <c r="J95" s="14"/>
      <c r="K95" s="14" t="s">
        <v>101</v>
      </c>
      <c r="L95" s="16" t="n">
        <v>46207</v>
      </c>
      <c r="M95" s="15" t="str">
        <f aca="false">IF($I95="","",IF($J95="Yes","Done",IF($I95&lt;AsOf,"Overdue","Open")))</f>
        <v/>
      </c>
    </row>
    <row r="96" customFormat="false" ht="15" hidden="false" customHeight="false" outlineLevel="0" collapsed="false">
      <c r="A96" s="16" t="n">
        <v>46206</v>
      </c>
      <c r="B96" s="14" t="s">
        <v>330</v>
      </c>
      <c r="C96" s="15" t="str">
        <f aca="false">IF($B96="","",IFERROR(INDEX(Roster!$B$2:$B$301,MATCH($B96,Roster!$A$2:$A$301,0)),"ID not on Roster"))</f>
        <v>Gloria E.</v>
      </c>
      <c r="D96" s="14" t="s">
        <v>448</v>
      </c>
      <c r="E96" s="14"/>
      <c r="F96" s="14"/>
      <c r="G96" s="19" t="s">
        <v>505</v>
      </c>
      <c r="H96" s="14"/>
      <c r="I96" s="16"/>
      <c r="J96" s="14"/>
      <c r="K96" s="14" t="s">
        <v>84</v>
      </c>
      <c r="L96" s="16" t="n">
        <v>46207</v>
      </c>
      <c r="M96" s="15" t="str">
        <f aca="false">IF($I96="","",IF($J96="Yes","Done",IF($I96&lt;AsOf,"Overdue","Open")))</f>
        <v/>
      </c>
    </row>
    <row r="97" customFormat="false" ht="15" hidden="false" customHeight="false" outlineLevel="0" collapsed="false">
      <c r="A97" s="16" t="n">
        <v>46206</v>
      </c>
      <c r="B97" s="14" t="s">
        <v>334</v>
      </c>
      <c r="C97" s="15" t="str">
        <f aca="false">IF($B97="","",IFERROR(INDEX(Roster!$B$2:$B$301,MATCH($B97,Roster!$A$2:$A$301,0)),"ID not on Roster"))</f>
        <v>Cosmin B.</v>
      </c>
      <c r="D97" s="14" t="s">
        <v>448</v>
      </c>
      <c r="E97" s="14"/>
      <c r="F97" s="14"/>
      <c r="G97" s="19" t="s">
        <v>488</v>
      </c>
      <c r="H97" s="14"/>
      <c r="I97" s="16"/>
      <c r="J97" s="14"/>
      <c r="K97" s="14" t="s">
        <v>101</v>
      </c>
      <c r="L97" s="16" t="n">
        <v>46209</v>
      </c>
      <c r="M97" s="15" t="str">
        <f aca="false">IF($I97="","",IF($J97="Yes","Done",IF($I97&lt;AsOf,"Overdue","Open")))</f>
        <v/>
      </c>
    </row>
    <row r="98" customFormat="false" ht="15" hidden="false" customHeight="false" outlineLevel="0" collapsed="false">
      <c r="A98" s="16" t="n">
        <v>46206</v>
      </c>
      <c r="B98" s="14" t="s">
        <v>336</v>
      </c>
      <c r="C98" s="15" t="str">
        <f aca="false">IF($B98="","",IFERROR(INDEX(Roster!$B$2:$B$301,MATCH($B98,Roster!$A$2:$A$301,0)),"ID not on Roster"))</f>
        <v>Tala H.</v>
      </c>
      <c r="D98" s="14" t="s">
        <v>448</v>
      </c>
      <c r="E98" s="14"/>
      <c r="F98" s="14"/>
      <c r="G98" s="19" t="s">
        <v>506</v>
      </c>
      <c r="H98" s="14"/>
      <c r="I98" s="16"/>
      <c r="J98" s="14"/>
      <c r="K98" s="14" t="s">
        <v>101</v>
      </c>
      <c r="L98" s="16" t="n">
        <v>46206</v>
      </c>
      <c r="M98" s="15" t="str">
        <f aca="false">IF($I98="","",IF($J98="Yes","Done",IF($I98&lt;AsOf,"Overdue","Open")))</f>
        <v/>
      </c>
    </row>
    <row r="99" customFormat="false" ht="15" hidden="false" customHeight="false" outlineLevel="0" collapsed="false">
      <c r="A99" s="16" t="n">
        <v>46206</v>
      </c>
      <c r="B99" s="14" t="s">
        <v>340</v>
      </c>
      <c r="C99" s="15" t="str">
        <f aca="false">IF($B99="","",IFERROR(INDEX(Roster!$B$2:$B$301,MATCH($B99,Roster!$A$2:$A$301,0)),"ID not on Roster"))</f>
        <v>Vera T.</v>
      </c>
      <c r="D99" s="14" t="s">
        <v>448</v>
      </c>
      <c r="E99" s="14"/>
      <c r="F99" s="14"/>
      <c r="G99" s="19" t="s">
        <v>507</v>
      </c>
      <c r="H99" s="14"/>
      <c r="I99" s="16"/>
      <c r="J99" s="14"/>
      <c r="K99" s="14" t="s">
        <v>84</v>
      </c>
      <c r="L99" s="16" t="n">
        <v>46208</v>
      </c>
      <c r="M99" s="15" t="str">
        <f aca="false">IF($I99="","",IF($J99="Yes","Done",IF($I99&lt;AsOf,"Overdue","Open")))</f>
        <v/>
      </c>
    </row>
    <row r="100" customFormat="false" ht="15" hidden="false" customHeight="false" outlineLevel="0" collapsed="false">
      <c r="A100" s="16" t="n">
        <v>46206</v>
      </c>
      <c r="B100" s="14" t="s">
        <v>342</v>
      </c>
      <c r="C100" s="15" t="str">
        <f aca="false">IF($B100="","",IFERROR(INDEX(Roster!$B$2:$B$301,MATCH($B100,Roster!$A$2:$A$301,0)),"ID not on Roster"))</f>
        <v>Luis H.</v>
      </c>
      <c r="D100" s="14" t="s">
        <v>448</v>
      </c>
      <c r="E100" s="14"/>
      <c r="F100" s="14"/>
      <c r="G100" s="19" t="s">
        <v>508</v>
      </c>
      <c r="H100" s="14"/>
      <c r="I100" s="16"/>
      <c r="J100" s="14"/>
      <c r="K100" s="14" t="s">
        <v>74</v>
      </c>
      <c r="L100" s="16"/>
      <c r="M100" s="15" t="str">
        <f aca="false">IF($I100="","",IF($J100="Yes","Done",IF($I100&lt;AsOf,"Overdue","Open")))</f>
        <v/>
      </c>
    </row>
    <row r="101" customFormat="false" ht="15" hidden="false" customHeight="false" outlineLevel="0" collapsed="false">
      <c r="A101" s="16" t="n">
        <v>46206</v>
      </c>
      <c r="B101" s="14" t="s">
        <v>344</v>
      </c>
      <c r="C101" s="15" t="str">
        <f aca="false">IF($B101="","",IFERROR(INDEX(Roster!$B$2:$B$301,MATCH($B101,Roster!$A$2:$A$301,0)),"ID not on Roster"))</f>
        <v>Joaquin L.</v>
      </c>
      <c r="D101" s="14" t="s">
        <v>448</v>
      </c>
      <c r="E101" s="14"/>
      <c r="F101" s="14"/>
      <c r="G101" s="19" t="s">
        <v>509</v>
      </c>
      <c r="H101" s="14"/>
      <c r="I101" s="16"/>
      <c r="J101" s="14"/>
      <c r="K101" s="14" t="s">
        <v>101</v>
      </c>
      <c r="L101" s="16" t="n">
        <v>46208</v>
      </c>
      <c r="M101" s="15" t="str">
        <f aca="false">IF($I101="","",IF($J101="Yes","Done",IF($I101&lt;AsOf,"Overdue","Open")))</f>
        <v/>
      </c>
    </row>
    <row r="102" customFormat="false" ht="15" hidden="false" customHeight="false" outlineLevel="0" collapsed="false">
      <c r="A102" s="16" t="n">
        <v>46206</v>
      </c>
      <c r="B102" s="14" t="s">
        <v>348</v>
      </c>
      <c r="C102" s="15" t="str">
        <f aca="false">IF($B102="","",IFERROR(INDEX(Roster!$B$2:$B$301,MATCH($B102,Roster!$A$2:$A$301,0)),"ID not on Roster"))</f>
        <v>Amara R.</v>
      </c>
      <c r="D102" s="14" t="s">
        <v>448</v>
      </c>
      <c r="E102" s="14"/>
      <c r="F102" s="14"/>
      <c r="G102" s="19" t="s">
        <v>510</v>
      </c>
      <c r="H102" s="14"/>
      <c r="I102" s="16"/>
      <c r="J102" s="14"/>
      <c r="K102" s="14" t="s">
        <v>84</v>
      </c>
      <c r="L102" s="16" t="n">
        <v>46206</v>
      </c>
      <c r="M102" s="15" t="str">
        <f aca="false">IF($I102="","",IF($J102="Yes","Done",IF($I102&lt;AsOf,"Overdue","Open")))</f>
        <v/>
      </c>
    </row>
    <row r="103" customFormat="false" ht="15" hidden="false" customHeight="false" outlineLevel="0" collapsed="false">
      <c r="A103" s="16" t="n">
        <v>46206</v>
      </c>
      <c r="B103" s="14" t="s">
        <v>350</v>
      </c>
      <c r="C103" s="15" t="str">
        <f aca="false">IF($B103="","",IFERROR(INDEX(Roster!$B$2:$B$301,MATCH($B103,Roster!$A$2:$A$301,0)),"ID not on Roster"))</f>
        <v>Kofi G.</v>
      </c>
      <c r="D103" s="14" t="s">
        <v>448</v>
      </c>
      <c r="E103" s="14"/>
      <c r="F103" s="14"/>
      <c r="G103" s="19" t="s">
        <v>511</v>
      </c>
      <c r="H103" s="14"/>
      <c r="I103" s="16"/>
      <c r="J103" s="14"/>
      <c r="K103" s="14" t="s">
        <v>101</v>
      </c>
      <c r="L103" s="16" t="n">
        <v>46207</v>
      </c>
      <c r="M103" s="15" t="str">
        <f aca="false">IF($I103="","",IF($J103="Yes","Done",IF($I103&lt;AsOf,"Overdue","Open")))</f>
        <v/>
      </c>
    </row>
    <row r="104" customFormat="false" ht="15" hidden="false" customHeight="false" outlineLevel="0" collapsed="false">
      <c r="A104" s="16" t="n">
        <v>46206</v>
      </c>
      <c r="B104" s="14" t="s">
        <v>353</v>
      </c>
      <c r="C104" s="15" t="str">
        <f aca="false">IF($B104="","",IFERROR(INDEX(Roster!$B$2:$B$301,MATCH($B104,Roster!$A$2:$A$301,0)),"ID not on Roster"))</f>
        <v>Xavier Z.</v>
      </c>
      <c r="D104" s="14" t="s">
        <v>448</v>
      </c>
      <c r="E104" s="14"/>
      <c r="F104" s="14"/>
      <c r="G104" s="19" t="s">
        <v>512</v>
      </c>
      <c r="H104" s="14"/>
      <c r="I104" s="16"/>
      <c r="J104" s="14"/>
      <c r="K104" s="14" t="s">
        <v>84</v>
      </c>
      <c r="L104" s="16"/>
      <c r="M104" s="15" t="str">
        <f aca="false">IF($I104="","",IF($J104="Yes","Done",IF($I104&lt;AsOf,"Overdue","Open")))</f>
        <v/>
      </c>
    </row>
    <row r="105" customFormat="false" ht="15" hidden="false" customHeight="false" outlineLevel="0" collapsed="false">
      <c r="A105" s="16" t="n">
        <v>46206</v>
      </c>
      <c r="B105" s="14" t="s">
        <v>355</v>
      </c>
      <c r="C105" s="15" t="str">
        <f aca="false">IF($B105="","",IFERROR(INDEX(Roster!$B$2:$B$301,MATCH($B105,Roster!$A$2:$A$301,0)),"ID not on Roster"))</f>
        <v>Jonas B.</v>
      </c>
      <c r="D105" s="14" t="s">
        <v>448</v>
      </c>
      <c r="E105" s="14"/>
      <c r="F105" s="14"/>
      <c r="G105" s="19" t="s">
        <v>513</v>
      </c>
      <c r="H105" s="14"/>
      <c r="I105" s="16"/>
      <c r="J105" s="14"/>
      <c r="K105" s="14" t="s">
        <v>74</v>
      </c>
      <c r="L105" s="16" t="n">
        <v>46208</v>
      </c>
      <c r="M105" s="15" t="str">
        <f aca="false">IF($I105="","",IF($J105="Yes","Done",IF($I105&lt;AsOf,"Overdue","Open")))</f>
        <v/>
      </c>
    </row>
    <row r="106" customFormat="false" ht="15" hidden="false" customHeight="false" outlineLevel="0" collapsed="false">
      <c r="A106" s="16" t="n">
        <v>46206</v>
      </c>
      <c r="B106" s="14" t="s">
        <v>357</v>
      </c>
      <c r="C106" s="15" t="str">
        <f aca="false">IF($B106="","",IFERROR(INDEX(Roster!$B$2:$B$301,MATCH($B106,Roster!$A$2:$A$301,0)),"ID not on Roster"))</f>
        <v>Yara V.</v>
      </c>
      <c r="D106" s="14" t="s">
        <v>448</v>
      </c>
      <c r="E106" s="14"/>
      <c r="F106" s="14"/>
      <c r="G106" s="19" t="s">
        <v>514</v>
      </c>
      <c r="H106" s="14"/>
      <c r="I106" s="16"/>
      <c r="J106" s="14"/>
      <c r="K106" s="14" t="s">
        <v>84</v>
      </c>
      <c r="L106" s="16" t="n">
        <v>46208</v>
      </c>
      <c r="M106" s="15" t="str">
        <f aca="false">IF($I106="","",IF($J106="Yes","Done",IF($I106&lt;AsOf,"Overdue","Open")))</f>
        <v/>
      </c>
    </row>
    <row r="107" customFormat="false" ht="15" hidden="false" customHeight="false" outlineLevel="0" collapsed="false">
      <c r="A107" s="16" t="n">
        <v>46207</v>
      </c>
      <c r="B107" s="14" t="s">
        <v>291</v>
      </c>
      <c r="C107" s="15" t="str">
        <f aca="false">IF($B107="","",IFERROR(INDEX(Roster!$B$2:$B$301,MATCH($B107,Roster!$A$2:$A$301,0)),"ID not on Roster"))</f>
        <v>Greta O.</v>
      </c>
      <c r="D107" s="14" t="s">
        <v>515</v>
      </c>
      <c r="E107" s="14"/>
      <c r="F107" s="14"/>
      <c r="G107" s="19" t="s">
        <v>516</v>
      </c>
      <c r="H107" s="14" t="s">
        <v>517</v>
      </c>
      <c r="I107" s="16" t="n">
        <v>46214</v>
      </c>
      <c r="J107" s="14" t="s">
        <v>416</v>
      </c>
      <c r="K107" s="14" t="s">
        <v>74</v>
      </c>
      <c r="L107" s="16" t="n">
        <v>46210</v>
      </c>
      <c r="M107" s="15" t="str">
        <f aca="false">IF($I107="","",IF($J107="Yes","Done",IF($I107&lt;AsOf,"Overdue","Open")))</f>
        <v>Done</v>
      </c>
    </row>
    <row r="108" customFormat="false" ht="15" hidden="false" customHeight="false" outlineLevel="0" collapsed="false">
      <c r="A108" s="16" t="n">
        <v>46208</v>
      </c>
      <c r="B108" s="14" t="s">
        <v>93</v>
      </c>
      <c r="C108" s="15" t="str">
        <f aca="false">IF($B108="","",IFERROR(INDEX(Roster!$B$2:$B$301,MATCH($B108,Roster!$A$2:$A$301,0)),"ID not on Roster"))</f>
        <v>Ugo H.</v>
      </c>
      <c r="D108" s="14" t="s">
        <v>518</v>
      </c>
      <c r="E108" s="14"/>
      <c r="F108" s="14"/>
      <c r="G108" s="19" t="s">
        <v>519</v>
      </c>
      <c r="H108" s="14"/>
      <c r="I108" s="16"/>
      <c r="J108" s="14"/>
      <c r="K108" s="14" t="s">
        <v>63</v>
      </c>
      <c r="L108" s="16" t="n">
        <v>46209</v>
      </c>
      <c r="M108" s="15" t="str">
        <f aca="false">IF($I108="","",IF($J108="Yes","Done",IF($I108&lt;AsOf,"Overdue","Open")))</f>
        <v/>
      </c>
    </row>
    <row r="109" customFormat="false" ht="15" hidden="false" customHeight="false" outlineLevel="0" collapsed="false">
      <c r="A109" s="16" t="n">
        <v>46209</v>
      </c>
      <c r="B109" s="14" t="s">
        <v>317</v>
      </c>
      <c r="C109" s="15" t="str">
        <f aca="false">IF($B109="","",IFERROR(INDEX(Roster!$B$2:$B$301,MATCH($B109,Roster!$A$2:$A$301,0)),"ID not on Roster"))</f>
        <v>Mihai F.</v>
      </c>
      <c r="D109" s="14" t="s">
        <v>518</v>
      </c>
      <c r="E109" s="14"/>
      <c r="F109" s="14"/>
      <c r="G109" s="19" t="s">
        <v>520</v>
      </c>
      <c r="H109" s="14"/>
      <c r="I109" s="16"/>
      <c r="J109" s="14"/>
      <c r="K109" s="14" t="s">
        <v>74</v>
      </c>
      <c r="L109" s="16" t="n">
        <v>46210</v>
      </c>
      <c r="M109" s="15" t="str">
        <f aca="false">IF($I109="","",IF($J109="Yes","Done",IF($I109&lt;AsOf,"Overdue","Open")))</f>
        <v/>
      </c>
    </row>
    <row r="110" customFormat="false" ht="15" hidden="false" customHeight="false" outlineLevel="0" collapsed="false">
      <c r="A110" s="16" t="n">
        <v>46209</v>
      </c>
      <c r="B110" s="14" t="s">
        <v>363</v>
      </c>
      <c r="C110" s="15" t="str">
        <f aca="false">IF($B110="","",IFERROR(INDEX(Roster!$B$2:$B$301,MATCH($B110,Roster!$A$2:$A$301,0)),"ID not on Roster"))</f>
        <v>Tala D.</v>
      </c>
      <c r="D110" s="14" t="s">
        <v>439</v>
      </c>
      <c r="E110" s="14"/>
      <c r="F110" s="14"/>
      <c r="G110" s="19" t="s">
        <v>521</v>
      </c>
      <c r="H110" s="14"/>
      <c r="I110" s="16"/>
      <c r="J110" s="14"/>
      <c r="K110" s="14" t="s">
        <v>84</v>
      </c>
      <c r="L110" s="16" t="n">
        <v>46209</v>
      </c>
      <c r="M110" s="15" t="str">
        <f aca="false">IF($I110="","",IF($J110="Yes","Done",IF($I110&lt;AsOf,"Overdue","Open")))</f>
        <v/>
      </c>
    </row>
    <row r="111" customFormat="false" ht="15" hidden="false" customHeight="false" outlineLevel="0" collapsed="false">
      <c r="A111" s="16" t="n">
        <v>46211</v>
      </c>
      <c r="B111" s="14" t="s">
        <v>361</v>
      </c>
      <c r="C111" s="15" t="str">
        <f aca="false">IF($B111="","",IFERROR(INDEX(Roster!$B$2:$B$301,MATCH($B111,Roster!$A$2:$A$301,0)),"ID not on Roster"))</f>
        <v>Hiroshi K.</v>
      </c>
      <c r="D111" s="14" t="s">
        <v>439</v>
      </c>
      <c r="E111" s="14"/>
      <c r="F111" s="14"/>
      <c r="G111" s="19" t="s">
        <v>522</v>
      </c>
      <c r="H111" s="14"/>
      <c r="I111" s="16"/>
      <c r="J111" s="14"/>
      <c r="K111" s="14" t="s">
        <v>101</v>
      </c>
      <c r="L111" s="16" t="n">
        <v>46214</v>
      </c>
      <c r="M111" s="15" t="str">
        <f aca="false">IF($I111="","",IF($J111="Yes","Done",IF($I111&lt;AsOf,"Overdue","Open")))</f>
        <v/>
      </c>
    </row>
    <row r="112" customFormat="false" ht="15" hidden="false" customHeight="false" outlineLevel="0" collapsed="false">
      <c r="A112" s="16" t="n">
        <v>46211</v>
      </c>
      <c r="B112" s="14" t="s">
        <v>365</v>
      </c>
      <c r="C112" s="15" t="str">
        <f aca="false">IF($B112="","",IFERROR(INDEX(Roster!$B$2:$B$301,MATCH($B112,Roster!$A$2:$A$301,0)),"ID not on Roster"))</f>
        <v>Umar V.</v>
      </c>
      <c r="D112" s="14" t="s">
        <v>439</v>
      </c>
      <c r="E112" s="14"/>
      <c r="F112" s="14"/>
      <c r="G112" s="19" t="s">
        <v>446</v>
      </c>
      <c r="H112" s="14"/>
      <c r="I112" s="16"/>
      <c r="J112" s="14"/>
      <c r="K112" s="14" t="s">
        <v>63</v>
      </c>
      <c r="L112" s="16" t="n">
        <v>46214</v>
      </c>
      <c r="M112" s="15" t="str">
        <f aca="false">IF($I112="","",IF($J112="Yes","Done",IF($I112&lt;AsOf,"Overdue","Open")))</f>
        <v/>
      </c>
    </row>
    <row r="113" customFormat="false" ht="15" hidden="false" customHeight="false" outlineLevel="0" collapsed="false">
      <c r="A113" s="16" t="n">
        <v>46212</v>
      </c>
      <c r="B113" s="14" t="s">
        <v>321</v>
      </c>
      <c r="C113" s="15" t="str">
        <f aca="false">IF($B113="","",IFERROR(INDEX(Roster!$B$2:$B$301,MATCH($B113,Roster!$A$2:$A$301,0)),"ID not on Roster"))</f>
        <v>Umar S.</v>
      </c>
      <c r="D113" s="14" t="s">
        <v>523</v>
      </c>
      <c r="E113" s="14"/>
      <c r="F113" s="14"/>
      <c r="G113" s="19" t="s">
        <v>524</v>
      </c>
      <c r="H113" s="14"/>
      <c r="I113" s="16"/>
      <c r="J113" s="14"/>
      <c r="K113" s="14" t="s">
        <v>84</v>
      </c>
      <c r="L113" s="16" t="n">
        <v>46214</v>
      </c>
      <c r="M113" s="15" t="str">
        <f aca="false">IF($I113="","",IF($J113="Yes","Done",IF($I113&lt;AsOf,"Overdue","Open")))</f>
        <v/>
      </c>
    </row>
    <row r="114" customFormat="false" ht="15" hidden="false" customHeight="false" outlineLevel="0" collapsed="false">
      <c r="A114" s="16" t="n">
        <v>46213</v>
      </c>
      <c r="B114" s="14" t="s">
        <v>330</v>
      </c>
      <c r="C114" s="15" t="str">
        <f aca="false">IF($B114="","",IFERROR(INDEX(Roster!$B$2:$B$301,MATCH($B114,Roster!$A$2:$A$301,0)),"ID not on Roster"))</f>
        <v>Gloria E.</v>
      </c>
      <c r="D114" s="14" t="s">
        <v>525</v>
      </c>
      <c r="E114" s="14" t="s">
        <v>526</v>
      </c>
      <c r="F114" s="14" t="s">
        <v>424</v>
      </c>
      <c r="G114" s="19" t="s">
        <v>527</v>
      </c>
      <c r="H114" s="14" t="s">
        <v>528</v>
      </c>
      <c r="I114" s="16" t="n">
        <v>46227</v>
      </c>
      <c r="J114" s="14" t="s">
        <v>416</v>
      </c>
      <c r="K114" s="14" t="s">
        <v>84</v>
      </c>
      <c r="L114" s="16" t="n">
        <v>46214</v>
      </c>
      <c r="M114" s="15" t="str">
        <f aca="false">IF($I114="","",IF($J114="Yes","Done",IF($I114&lt;AsOf,"Overdue","Open")))</f>
        <v>Done</v>
      </c>
    </row>
    <row r="115" customFormat="false" ht="15" hidden="false" customHeight="false" outlineLevel="0" collapsed="false">
      <c r="A115" s="16" t="n">
        <v>46213</v>
      </c>
      <c r="B115" s="14" t="s">
        <v>359</v>
      </c>
      <c r="C115" s="15" t="str">
        <f aca="false">IF($B115="","",IFERROR(INDEX(Roster!$B$2:$B$301,MATCH($B115,Roster!$A$2:$A$301,0)),"ID not on Roster"))</f>
        <v>Rania T.</v>
      </c>
      <c r="D115" s="14" t="s">
        <v>448</v>
      </c>
      <c r="E115" s="14"/>
      <c r="F115" s="14"/>
      <c r="G115" s="19" t="s">
        <v>529</v>
      </c>
      <c r="H115" s="14"/>
      <c r="I115" s="16"/>
      <c r="J115" s="14"/>
      <c r="K115" s="14" t="s">
        <v>74</v>
      </c>
      <c r="L115" s="16"/>
      <c r="M115" s="15" t="str">
        <f aca="false">IF($I115="","",IF($J115="Yes","Done",IF($I115&lt;AsOf,"Overdue","Open")))</f>
        <v/>
      </c>
    </row>
    <row r="116" customFormat="false" ht="15" hidden="false" customHeight="false" outlineLevel="0" collapsed="false">
      <c r="A116" s="16" t="n">
        <v>46215</v>
      </c>
      <c r="B116" s="14" t="s">
        <v>372</v>
      </c>
      <c r="C116" s="15" t="str">
        <f aca="false">IF($B116="","",IFERROR(INDEX(Roster!$B$2:$B$301,MATCH($B116,Roster!$A$2:$A$301,0)),"ID not on Roster"))</f>
        <v>Bilal I.</v>
      </c>
      <c r="D116" s="14" t="s">
        <v>439</v>
      </c>
      <c r="E116" s="14"/>
      <c r="F116" s="14"/>
      <c r="G116" s="19" t="s">
        <v>530</v>
      </c>
      <c r="H116" s="14"/>
      <c r="I116" s="16"/>
      <c r="J116" s="14"/>
      <c r="K116" s="14" t="s">
        <v>101</v>
      </c>
      <c r="L116" s="16"/>
      <c r="M116" s="15" t="str">
        <f aca="false">IF($I116="","",IF($J116="Yes","Done",IF($I116&lt;AsOf,"Overdue","Open")))</f>
        <v/>
      </c>
    </row>
    <row r="117" customFormat="false" ht="15" hidden="false" customHeight="false" outlineLevel="0" collapsed="false">
      <c r="A117" s="16" t="n">
        <v>46216</v>
      </c>
      <c r="B117" s="14" t="s">
        <v>207</v>
      </c>
      <c r="C117" s="15" t="str">
        <f aca="false">IF($B117="","",IFERROR(INDEX(Roster!$B$2:$B$301,MATCH($B117,Roster!$A$2:$A$301,0)),"ID not on Roster"))</f>
        <v>Zanele P.</v>
      </c>
      <c r="D117" s="14" t="s">
        <v>518</v>
      </c>
      <c r="E117" s="14"/>
      <c r="F117" s="14"/>
      <c r="G117" s="19" t="s">
        <v>520</v>
      </c>
      <c r="H117" s="14"/>
      <c r="I117" s="16"/>
      <c r="J117" s="14"/>
      <c r="K117" s="14" t="s">
        <v>84</v>
      </c>
      <c r="L117" s="16" t="n">
        <v>46216</v>
      </c>
      <c r="M117" s="15" t="str">
        <f aca="false">IF($I117="","",IF($J117="Yes","Done",IF($I117&lt;AsOf,"Overdue","Open")))</f>
        <v/>
      </c>
    </row>
    <row r="118" customFormat="false" ht="15" hidden="false" customHeight="false" outlineLevel="0" collapsed="false">
      <c r="A118" s="16" t="n">
        <v>46216</v>
      </c>
      <c r="B118" s="14" t="s">
        <v>363</v>
      </c>
      <c r="C118" s="15" t="str">
        <f aca="false">IF($B118="","",IFERROR(INDEX(Roster!$B$2:$B$301,MATCH($B118,Roster!$A$2:$A$301,0)),"ID not on Roster"))</f>
        <v>Tala D.</v>
      </c>
      <c r="D118" s="14" t="s">
        <v>439</v>
      </c>
      <c r="E118" s="14"/>
      <c r="F118" s="14"/>
      <c r="G118" s="19" t="s">
        <v>530</v>
      </c>
      <c r="H118" s="14"/>
      <c r="I118" s="16"/>
      <c r="J118" s="14"/>
      <c r="K118" s="14" t="s">
        <v>84</v>
      </c>
      <c r="L118" s="16" t="n">
        <v>46216</v>
      </c>
      <c r="M118" s="15" t="str">
        <f aca="false">IF($I118="","",IF($J118="Yes","Done",IF($I118&lt;AsOf,"Overdue","Open")))</f>
        <v/>
      </c>
    </row>
    <row r="119" customFormat="false" ht="15" hidden="false" customHeight="false" outlineLevel="0" collapsed="false">
      <c r="A119" s="16" t="n">
        <v>46216</v>
      </c>
      <c r="B119" s="14" t="s">
        <v>363</v>
      </c>
      <c r="C119" s="15" t="str">
        <f aca="false">IF($B119="","",IFERROR(INDEX(Roster!$B$2:$B$301,MATCH($B119,Roster!$A$2:$A$301,0)),"ID not on Roster"))</f>
        <v>Tala D.</v>
      </c>
      <c r="D119" s="14" t="s">
        <v>439</v>
      </c>
      <c r="E119" s="14"/>
      <c r="F119" s="14"/>
      <c r="G119" s="19" t="s">
        <v>531</v>
      </c>
      <c r="H119" s="14"/>
      <c r="I119" s="16"/>
      <c r="J119" s="14"/>
      <c r="K119" s="14" t="s">
        <v>84</v>
      </c>
      <c r="L119" s="16" t="n">
        <v>46217</v>
      </c>
      <c r="M119" s="15" t="str">
        <f aca="false">IF($I119="","",IF($J119="Yes","Done",IF($I119&lt;AsOf,"Overdue","Open")))</f>
        <v/>
      </c>
    </row>
    <row r="120" customFormat="false" ht="15" hidden="false" customHeight="false" outlineLevel="0" collapsed="false">
      <c r="A120" s="16" t="n">
        <v>46216</v>
      </c>
      <c r="B120" s="14" t="s">
        <v>374</v>
      </c>
      <c r="C120" s="15" t="str">
        <f aca="false">IF($B120="","",IFERROR(INDEX(Roster!$B$2:$B$301,MATCH($B120,Roster!$A$2:$A$301,0)),"ID not on Roster"))</f>
        <v>Emeka J.</v>
      </c>
      <c r="D120" s="14" t="s">
        <v>439</v>
      </c>
      <c r="E120" s="14"/>
      <c r="F120" s="14"/>
      <c r="G120" s="19" t="s">
        <v>530</v>
      </c>
      <c r="H120" s="14"/>
      <c r="I120" s="16"/>
      <c r="J120" s="14"/>
      <c r="K120" s="14" t="s">
        <v>74</v>
      </c>
      <c r="L120" s="16" t="n">
        <v>46217</v>
      </c>
      <c r="M120" s="15" t="str">
        <f aca="false">IF($I120="","",IF($J120="Yes","Done",IF($I120&lt;AsOf,"Overdue","Open")))</f>
        <v/>
      </c>
    </row>
    <row r="121" customFormat="false" ht="15" hidden="false" customHeight="false" outlineLevel="0" collapsed="false">
      <c r="A121" s="16" t="n">
        <v>46217</v>
      </c>
      <c r="B121" s="14" t="s">
        <v>86</v>
      </c>
      <c r="C121" s="15" t="str">
        <f aca="false">IF($B121="","",IFERROR(INDEX(Roster!$B$2:$B$301,MATCH($B121,Roster!$A$2:$A$301,0)),"ID not on Roster"))</f>
        <v>Gloria I.</v>
      </c>
      <c r="D121" s="14" t="s">
        <v>523</v>
      </c>
      <c r="E121" s="14"/>
      <c r="F121" s="14"/>
      <c r="G121" s="19" t="s">
        <v>524</v>
      </c>
      <c r="H121" s="14"/>
      <c r="I121" s="16"/>
      <c r="J121" s="14"/>
      <c r="K121" s="14" t="s">
        <v>84</v>
      </c>
      <c r="L121" s="16" t="n">
        <v>46217</v>
      </c>
      <c r="M121" s="15" t="str">
        <f aca="false">IF($I121="","",IF($J121="Yes","Done",IF($I121&lt;AsOf,"Overdue","Open")))</f>
        <v/>
      </c>
    </row>
    <row r="122" customFormat="false" ht="15" hidden="false" customHeight="false" outlineLevel="0" collapsed="false">
      <c r="A122" s="16" t="n">
        <v>46217</v>
      </c>
      <c r="B122" s="14" t="s">
        <v>367</v>
      </c>
      <c r="C122" s="15" t="str">
        <f aca="false">IF($B122="","",IFERROR(INDEX(Roster!$B$2:$B$301,MATCH($B122,Roster!$A$2:$A$301,0)),"ID not on Roster"))</f>
        <v>Uche R.</v>
      </c>
      <c r="D122" s="14" t="s">
        <v>439</v>
      </c>
      <c r="E122" s="14"/>
      <c r="F122" s="14"/>
      <c r="G122" s="19" t="s">
        <v>530</v>
      </c>
      <c r="H122" s="14"/>
      <c r="I122" s="16"/>
      <c r="J122" s="14"/>
      <c r="K122" s="14" t="s">
        <v>74</v>
      </c>
      <c r="L122" s="16"/>
      <c r="M122" s="15" t="str">
        <f aca="false">IF($I122="","",IF($J122="Yes","Done",IF($I122&lt;AsOf,"Overdue","Open")))</f>
        <v/>
      </c>
    </row>
    <row r="123" customFormat="false" ht="15" hidden="false" customHeight="false" outlineLevel="0" collapsed="false">
      <c r="A123" s="16" t="n">
        <v>46217</v>
      </c>
      <c r="B123" s="14" t="s">
        <v>372</v>
      </c>
      <c r="C123" s="15" t="str">
        <f aca="false">IF($B123="","",IFERROR(INDEX(Roster!$B$2:$B$301,MATCH($B123,Roster!$A$2:$A$301,0)),"ID not on Roster"))</f>
        <v>Bilal I.</v>
      </c>
      <c r="D123" s="14" t="s">
        <v>439</v>
      </c>
      <c r="E123" s="14"/>
      <c r="F123" s="14"/>
      <c r="G123" s="19" t="s">
        <v>532</v>
      </c>
      <c r="H123" s="14"/>
      <c r="I123" s="16"/>
      <c r="J123" s="14"/>
      <c r="K123" s="14" t="s">
        <v>101</v>
      </c>
      <c r="L123" s="16" t="n">
        <v>46217</v>
      </c>
      <c r="M123" s="15" t="str">
        <f aca="false">IF($I123="","",IF($J123="Yes","Done",IF($I123&lt;AsOf,"Overdue","Open")))</f>
        <v/>
      </c>
    </row>
    <row r="124" customFormat="false" ht="15" hidden="false" customHeight="false" outlineLevel="0" collapsed="false">
      <c r="A124" s="16" t="n">
        <v>46218</v>
      </c>
      <c r="B124" s="14" t="s">
        <v>361</v>
      </c>
      <c r="C124" s="15" t="str">
        <f aca="false">IF($B124="","",IFERROR(INDEX(Roster!$B$2:$B$301,MATCH($B124,Roster!$A$2:$A$301,0)),"ID not on Roster"))</f>
        <v>Hiroshi K.</v>
      </c>
      <c r="D124" s="14" t="s">
        <v>439</v>
      </c>
      <c r="E124" s="14"/>
      <c r="F124" s="14"/>
      <c r="G124" s="19" t="s">
        <v>533</v>
      </c>
      <c r="H124" s="14"/>
      <c r="I124" s="16"/>
      <c r="J124" s="14"/>
      <c r="K124" s="14" t="s">
        <v>101</v>
      </c>
      <c r="L124" s="16" t="n">
        <v>46220</v>
      </c>
      <c r="M124" s="15" t="str">
        <f aca="false">IF($I124="","",IF($J124="Yes","Done",IF($I124&lt;AsOf,"Overdue","Open")))</f>
        <v/>
      </c>
    </row>
    <row r="125" customFormat="false" ht="15" hidden="false" customHeight="false" outlineLevel="0" collapsed="false">
      <c r="A125" s="16" t="n">
        <v>46218</v>
      </c>
      <c r="B125" s="14" t="s">
        <v>365</v>
      </c>
      <c r="C125" s="15" t="str">
        <f aca="false">IF($B125="","",IFERROR(INDEX(Roster!$B$2:$B$301,MATCH($B125,Roster!$A$2:$A$301,0)),"ID not on Roster"))</f>
        <v>Umar V.</v>
      </c>
      <c r="D125" s="14" t="s">
        <v>439</v>
      </c>
      <c r="E125" s="14"/>
      <c r="F125" s="14"/>
      <c r="G125" s="19" t="s">
        <v>534</v>
      </c>
      <c r="H125" s="14"/>
      <c r="I125" s="16"/>
      <c r="J125" s="14"/>
      <c r="K125" s="14" t="s">
        <v>63</v>
      </c>
      <c r="L125" s="16" t="n">
        <v>46221</v>
      </c>
      <c r="M125" s="15" t="str">
        <f aca="false">IF($I125="","",IF($J125="Yes","Done",IF($I125&lt;AsOf,"Overdue","Open")))</f>
        <v/>
      </c>
    </row>
    <row r="126" customFormat="false" ht="15" hidden="false" customHeight="false" outlineLevel="0" collapsed="false">
      <c r="A126" s="16" t="n">
        <v>46218</v>
      </c>
      <c r="B126" s="14" t="s">
        <v>370</v>
      </c>
      <c r="C126" s="15" t="str">
        <f aca="false">IF($B126="","",IFERROR(INDEX(Roster!$B$2:$B$301,MATCH($B126,Roster!$A$2:$A$301,0)),"ID not on Roster"))</f>
        <v>Bilal C.</v>
      </c>
      <c r="D126" s="14" t="s">
        <v>439</v>
      </c>
      <c r="E126" s="14"/>
      <c r="F126" s="14"/>
      <c r="G126" s="19" t="s">
        <v>535</v>
      </c>
      <c r="H126" s="14"/>
      <c r="I126" s="16"/>
      <c r="J126" s="14"/>
      <c r="K126" s="14" t="s">
        <v>74</v>
      </c>
      <c r="L126" s="16" t="n">
        <v>46218</v>
      </c>
      <c r="M126" s="15" t="str">
        <f aca="false">IF($I126="","",IF($J126="Yes","Done",IF($I126&lt;AsOf,"Overdue","Open")))</f>
        <v/>
      </c>
    </row>
    <row r="127" customFormat="false" ht="15" hidden="false" customHeight="false" outlineLevel="0" collapsed="false">
      <c r="A127" s="16" t="n">
        <v>46219</v>
      </c>
      <c r="B127" s="14" t="s">
        <v>365</v>
      </c>
      <c r="C127" s="15" t="str">
        <f aca="false">IF($B127="","",IFERROR(INDEX(Roster!$B$2:$B$301,MATCH($B127,Roster!$A$2:$A$301,0)),"ID not on Roster"))</f>
        <v>Umar V.</v>
      </c>
      <c r="D127" s="14" t="s">
        <v>439</v>
      </c>
      <c r="E127" s="14"/>
      <c r="F127" s="14"/>
      <c r="G127" s="19" t="s">
        <v>530</v>
      </c>
      <c r="H127" s="14"/>
      <c r="I127" s="16"/>
      <c r="J127" s="14"/>
      <c r="K127" s="14" t="s">
        <v>63</v>
      </c>
      <c r="L127" s="16"/>
      <c r="M127" s="15" t="str">
        <f aca="false">IF($I127="","",IF($J127="Yes","Done",IF($I127&lt;AsOf,"Overdue","Open")))</f>
        <v/>
      </c>
    </row>
    <row r="128" customFormat="false" ht="15" hidden="false" customHeight="false" outlineLevel="0" collapsed="false">
      <c r="A128" s="16" t="n">
        <v>46219</v>
      </c>
      <c r="B128" s="14" t="s">
        <v>370</v>
      </c>
      <c r="C128" s="15" t="str">
        <f aca="false">IF($B128="","",IFERROR(INDEX(Roster!$B$2:$B$301,MATCH($B128,Roster!$A$2:$A$301,0)),"ID not on Roster"))</f>
        <v>Bilal C.</v>
      </c>
      <c r="D128" s="14" t="s">
        <v>439</v>
      </c>
      <c r="E128" s="14"/>
      <c r="F128" s="14"/>
      <c r="G128" s="19" t="s">
        <v>530</v>
      </c>
      <c r="H128" s="14"/>
      <c r="I128" s="16"/>
      <c r="J128" s="14"/>
      <c r="K128" s="14" t="s">
        <v>74</v>
      </c>
      <c r="L128" s="16" t="n">
        <v>46222</v>
      </c>
      <c r="M128" s="15" t="str">
        <f aca="false">IF($I128="","",IF($J128="Yes","Done",IF($I128&lt;AsOf,"Overdue","Open")))</f>
        <v/>
      </c>
    </row>
    <row r="129" customFormat="false" ht="15" hidden="false" customHeight="false" outlineLevel="0" collapsed="false">
      <c r="A129" s="16" t="n">
        <v>46221</v>
      </c>
      <c r="B129" s="14" t="s">
        <v>151</v>
      </c>
      <c r="C129" s="15" t="str">
        <f aca="false">IF($B129="","",IFERROR(INDEX(Roster!$B$2:$B$301,MATCH($B129,Roster!$A$2:$A$301,0)),"ID not on Roster"))</f>
        <v>Bianca I.</v>
      </c>
      <c r="D129" s="14" t="s">
        <v>536</v>
      </c>
      <c r="E129" s="14"/>
      <c r="F129" s="14"/>
      <c r="G129" s="19" t="s">
        <v>537</v>
      </c>
      <c r="H129" s="14"/>
      <c r="I129" s="16"/>
      <c r="J129" s="14"/>
      <c r="K129" s="14" t="s">
        <v>63</v>
      </c>
      <c r="L129" s="16" t="n">
        <v>46222</v>
      </c>
      <c r="M129" s="15" t="str">
        <f aca="false">IF($I129="","",IF($J129="Yes","Done",IF($I129&lt;AsOf,"Overdue","Open")))</f>
        <v/>
      </c>
    </row>
    <row r="130" customFormat="false" ht="15" hidden="false" customHeight="false" outlineLevel="0" collapsed="false">
      <c r="A130" s="16" t="n">
        <v>46221</v>
      </c>
      <c r="B130" s="14" t="s">
        <v>367</v>
      </c>
      <c r="C130" s="15" t="str">
        <f aca="false">IF($B130="","",IFERROR(INDEX(Roster!$B$2:$B$301,MATCH($B130,Roster!$A$2:$A$301,0)),"ID not on Roster"))</f>
        <v>Uche R.</v>
      </c>
      <c r="D130" s="14" t="s">
        <v>439</v>
      </c>
      <c r="E130" s="14"/>
      <c r="F130" s="14"/>
      <c r="G130" s="19" t="s">
        <v>538</v>
      </c>
      <c r="H130" s="14"/>
      <c r="I130" s="16"/>
      <c r="J130" s="14"/>
      <c r="K130" s="14" t="s">
        <v>74</v>
      </c>
      <c r="L130" s="16"/>
      <c r="M130" s="15" t="str">
        <f aca="false">IF($I130="","",IF($J130="Yes","Done",IF($I130&lt;AsOf,"Overdue","Open")))</f>
        <v/>
      </c>
    </row>
    <row r="131" customFormat="false" ht="15" hidden="false" customHeight="false" outlineLevel="0" collapsed="false">
      <c r="A131" s="16" t="n">
        <v>46223</v>
      </c>
      <c r="B131" s="14" t="s">
        <v>344</v>
      </c>
      <c r="C131" s="15" t="str">
        <f aca="false">IF($B131="","",IFERROR(INDEX(Roster!$B$2:$B$301,MATCH($B131,Roster!$A$2:$A$301,0)),"ID not on Roster"))</f>
        <v>Joaquin L.</v>
      </c>
      <c r="D131" s="14" t="s">
        <v>515</v>
      </c>
      <c r="E131" s="14"/>
      <c r="F131" s="14"/>
      <c r="G131" s="19" t="s">
        <v>539</v>
      </c>
      <c r="H131" s="14" t="s">
        <v>517</v>
      </c>
      <c r="I131" s="16" t="n">
        <v>46230</v>
      </c>
      <c r="J131" s="14" t="s">
        <v>416</v>
      </c>
      <c r="K131" s="14" t="s">
        <v>101</v>
      </c>
      <c r="L131" s="16"/>
      <c r="M131" s="15" t="str">
        <f aca="false">IF($I131="","",IF($J131="Yes","Done",IF($I131&lt;AsOf,"Overdue","Open")))</f>
        <v>Done</v>
      </c>
    </row>
    <row r="132" customFormat="false" ht="15" hidden="false" customHeight="false" outlineLevel="0" collapsed="false">
      <c r="A132" s="16" t="n">
        <v>46223</v>
      </c>
      <c r="B132" s="14" t="s">
        <v>363</v>
      </c>
      <c r="C132" s="15" t="str">
        <f aca="false">IF($B132="","",IFERROR(INDEX(Roster!$B$2:$B$301,MATCH($B132,Roster!$A$2:$A$301,0)),"ID not on Roster"))</f>
        <v>Tala D.</v>
      </c>
      <c r="D132" s="14" t="s">
        <v>439</v>
      </c>
      <c r="E132" s="14"/>
      <c r="F132" s="14"/>
      <c r="G132" s="19" t="s">
        <v>540</v>
      </c>
      <c r="H132" s="14"/>
      <c r="I132" s="16"/>
      <c r="J132" s="14"/>
      <c r="K132" s="14" t="s">
        <v>84</v>
      </c>
      <c r="L132" s="16" t="n">
        <v>46226</v>
      </c>
      <c r="M132" s="15" t="str">
        <f aca="false">IF($I132="","",IF($J132="Yes","Done",IF($I132&lt;AsOf,"Overdue","Open")))</f>
        <v/>
      </c>
    </row>
    <row r="133" customFormat="false" ht="15" hidden="false" customHeight="false" outlineLevel="0" collapsed="false">
      <c r="A133" s="16" t="n">
        <v>46224</v>
      </c>
      <c r="B133" s="14" t="s">
        <v>350</v>
      </c>
      <c r="C133" s="15" t="str">
        <f aca="false">IF($B133="","",IFERROR(INDEX(Roster!$B$2:$B$301,MATCH($B133,Roster!$A$2:$A$301,0)),"ID not on Roster"))</f>
        <v>Kofi G.</v>
      </c>
      <c r="D133" s="14" t="s">
        <v>523</v>
      </c>
      <c r="E133" s="14"/>
      <c r="F133" s="14"/>
      <c r="G133" s="19" t="s">
        <v>524</v>
      </c>
      <c r="H133" s="14"/>
      <c r="I133" s="16"/>
      <c r="J133" s="14"/>
      <c r="K133" s="14" t="s">
        <v>101</v>
      </c>
      <c r="L133" s="16" t="n">
        <v>46225</v>
      </c>
      <c r="M133" s="15" t="str">
        <f aca="false">IF($I133="","",IF($J133="Yes","Done",IF($I133&lt;AsOf,"Overdue","Open")))</f>
        <v/>
      </c>
    </row>
    <row r="134" customFormat="false" ht="15" hidden="false" customHeight="false" outlineLevel="0" collapsed="false">
      <c r="A134" s="16" t="n">
        <v>46224</v>
      </c>
      <c r="B134" s="14" t="s">
        <v>372</v>
      </c>
      <c r="C134" s="15" t="str">
        <f aca="false">IF($B134="","",IFERROR(INDEX(Roster!$B$2:$B$301,MATCH($B134,Roster!$A$2:$A$301,0)),"ID not on Roster"))</f>
        <v>Bilal I.</v>
      </c>
      <c r="D134" s="14" t="s">
        <v>439</v>
      </c>
      <c r="E134" s="14"/>
      <c r="F134" s="14"/>
      <c r="G134" s="19" t="s">
        <v>541</v>
      </c>
      <c r="H134" s="14"/>
      <c r="I134" s="16"/>
      <c r="J134" s="14"/>
      <c r="K134" s="14" t="s">
        <v>101</v>
      </c>
      <c r="L134" s="16"/>
      <c r="M134" s="15" t="str">
        <f aca="false">IF($I134="","",IF($J134="Yes","Done",IF($I134&lt;AsOf,"Overdue","Open")))</f>
        <v/>
      </c>
    </row>
    <row r="135" customFormat="false" ht="15" hidden="false" customHeight="false" outlineLevel="0" collapsed="false">
      <c r="A135" s="16" t="n">
        <v>46225</v>
      </c>
      <c r="B135" s="14" t="s">
        <v>365</v>
      </c>
      <c r="C135" s="15" t="str">
        <f aca="false">IF($B135="","",IFERROR(INDEX(Roster!$B$2:$B$301,MATCH($B135,Roster!$A$2:$A$301,0)),"ID not on Roster"))</f>
        <v>Umar V.</v>
      </c>
      <c r="D135" s="14" t="s">
        <v>439</v>
      </c>
      <c r="E135" s="14"/>
      <c r="F135" s="14"/>
      <c r="G135" s="19" t="s">
        <v>542</v>
      </c>
      <c r="H135" s="14"/>
      <c r="I135" s="16"/>
      <c r="J135" s="14"/>
      <c r="K135" s="14" t="s">
        <v>63</v>
      </c>
      <c r="L135" s="16" t="n">
        <v>46227</v>
      </c>
      <c r="M135" s="15" t="str">
        <f aca="false">IF($I135="","",IF($J135="Yes","Done",IF($I135&lt;AsOf,"Overdue","Open")))</f>
        <v/>
      </c>
    </row>
    <row r="136" customFormat="false" ht="15" hidden="false" customHeight="false" outlineLevel="0" collapsed="false">
      <c r="A136" s="16" t="n">
        <v>46225</v>
      </c>
      <c r="B136" s="14" t="s">
        <v>370</v>
      </c>
      <c r="C136" s="15" t="str">
        <f aca="false">IF($B136="","",IFERROR(INDEX(Roster!$B$2:$B$301,MATCH($B136,Roster!$A$2:$A$301,0)),"ID not on Roster"))</f>
        <v>Bilal C.</v>
      </c>
      <c r="D136" s="14" t="s">
        <v>439</v>
      </c>
      <c r="E136" s="14"/>
      <c r="F136" s="14"/>
      <c r="G136" s="19" t="s">
        <v>533</v>
      </c>
      <c r="H136" s="14"/>
      <c r="I136" s="16"/>
      <c r="J136" s="14"/>
      <c r="K136" s="14" t="s">
        <v>74</v>
      </c>
      <c r="L136" s="16" t="n">
        <v>46226</v>
      </c>
      <c r="M136" s="15" t="str">
        <f aca="false">IF($I136="","",IF($J136="Yes","Done",IF($I136&lt;AsOf,"Overdue","Open")))</f>
        <v/>
      </c>
    </row>
    <row r="137" customFormat="false" ht="15" hidden="false" customHeight="false" outlineLevel="0" collapsed="false">
      <c r="A137" s="16" t="n">
        <v>46226</v>
      </c>
      <c r="B137" s="14" t="s">
        <v>374</v>
      </c>
      <c r="C137" s="15" t="str">
        <f aca="false">IF($B137="","",IFERROR(INDEX(Roster!$B$2:$B$301,MATCH($B137,Roster!$A$2:$A$301,0)),"ID not on Roster"))</f>
        <v>Emeka J.</v>
      </c>
      <c r="D137" s="14" t="s">
        <v>439</v>
      </c>
      <c r="E137" s="14"/>
      <c r="F137" s="14"/>
      <c r="G137" s="19" t="s">
        <v>543</v>
      </c>
      <c r="H137" s="14"/>
      <c r="I137" s="16"/>
      <c r="J137" s="14"/>
      <c r="K137" s="14" t="s">
        <v>74</v>
      </c>
      <c r="L137" s="16"/>
      <c r="M137" s="15" t="str">
        <f aca="false">IF($I137="","",IF($J137="Yes","Done",IF($I137&lt;AsOf,"Overdue","Open")))</f>
        <v/>
      </c>
    </row>
    <row r="138" customFormat="false" ht="15" hidden="false" customHeight="false" outlineLevel="0" collapsed="false">
      <c r="A138" s="16" t="n">
        <v>46227</v>
      </c>
      <c r="B138" s="14" t="s">
        <v>361</v>
      </c>
      <c r="C138" s="15" t="str">
        <f aca="false">IF($B138="","",IFERROR(INDEX(Roster!$B$2:$B$301,MATCH($B138,Roster!$A$2:$A$301,0)),"ID not on Roster"))</f>
        <v>Hiroshi K.</v>
      </c>
      <c r="D138" s="14" t="s">
        <v>448</v>
      </c>
      <c r="E138" s="14"/>
      <c r="F138" s="14"/>
      <c r="G138" s="19" t="s">
        <v>509</v>
      </c>
      <c r="H138" s="14"/>
      <c r="I138" s="16"/>
      <c r="J138" s="14"/>
      <c r="K138" s="14" t="s">
        <v>101</v>
      </c>
      <c r="L138" s="16" t="n">
        <v>46229</v>
      </c>
      <c r="M138" s="15" t="str">
        <f aca="false">IF($I138="","",IF($J138="Yes","Done",IF($I138&lt;AsOf,"Overdue","Open")))</f>
        <v/>
      </c>
    </row>
    <row r="139" customFormat="false" ht="15" hidden="false" customHeight="false" outlineLevel="0" collapsed="false">
      <c r="A139" s="16" t="n">
        <v>46228</v>
      </c>
      <c r="B139" s="14" t="s">
        <v>348</v>
      </c>
      <c r="C139" s="15" t="str">
        <f aca="false">IF($B139="","",IFERROR(INDEX(Roster!$B$2:$B$301,MATCH($B139,Roster!$A$2:$A$301,0)),"ID not on Roster"))</f>
        <v>Amara R.</v>
      </c>
      <c r="D139" s="14" t="s">
        <v>525</v>
      </c>
      <c r="E139" s="14" t="s">
        <v>526</v>
      </c>
      <c r="F139" s="14" t="s">
        <v>426</v>
      </c>
      <c r="G139" s="19" t="s">
        <v>544</v>
      </c>
      <c r="H139" s="14" t="s">
        <v>545</v>
      </c>
      <c r="I139" s="16" t="n">
        <v>46242</v>
      </c>
      <c r="J139" s="14" t="s">
        <v>416</v>
      </c>
      <c r="K139" s="14" t="s">
        <v>84</v>
      </c>
      <c r="L139" s="16" t="n">
        <v>46228</v>
      </c>
      <c r="M139" s="15" t="str">
        <f aca="false">IF($I139="","",IF($J139="Yes","Done",IF($I139&lt;AsOf,"Overdue","Open")))</f>
        <v>Done</v>
      </c>
    </row>
    <row r="140" customFormat="false" ht="15" hidden="false" customHeight="false" outlineLevel="0" collapsed="false">
      <c r="A140" s="16" t="n">
        <v>46228</v>
      </c>
      <c r="B140" s="14" t="s">
        <v>367</v>
      </c>
      <c r="C140" s="15" t="str">
        <f aca="false">IF($B140="","",IFERROR(INDEX(Roster!$B$2:$B$301,MATCH($B140,Roster!$A$2:$A$301,0)),"ID not on Roster"))</f>
        <v>Uche R.</v>
      </c>
      <c r="D140" s="14" t="s">
        <v>439</v>
      </c>
      <c r="E140" s="14"/>
      <c r="F140" s="14"/>
      <c r="G140" s="19" t="s">
        <v>546</v>
      </c>
      <c r="H140" s="14"/>
      <c r="I140" s="16"/>
      <c r="J140" s="14"/>
      <c r="K140" s="14" t="s">
        <v>74</v>
      </c>
      <c r="L140" s="16"/>
      <c r="M140" s="15" t="str">
        <f aca="false">IF($I140="","",IF($J140="Yes","Done",IF($I140&lt;AsOf,"Overdue","Open")))</f>
        <v/>
      </c>
    </row>
    <row r="141" customFormat="false" ht="15" hidden="false" customHeight="false" outlineLevel="0" collapsed="false">
      <c r="A141" s="16" t="n">
        <v>46228</v>
      </c>
      <c r="B141" s="14" t="s">
        <v>376</v>
      </c>
      <c r="C141" s="15" t="str">
        <f aca="false">IF($B141="","",IFERROR(INDEX(Roster!$B$2:$B$301,MATCH($B141,Roster!$A$2:$A$301,0)),"ID not on Roster"))</f>
        <v>Adaeze O.</v>
      </c>
      <c r="D141" s="14" t="s">
        <v>439</v>
      </c>
      <c r="E141" s="14"/>
      <c r="F141" s="14"/>
      <c r="G141" s="19" t="s">
        <v>530</v>
      </c>
      <c r="H141" s="14"/>
      <c r="I141" s="16"/>
      <c r="J141" s="14"/>
      <c r="K141" s="14" t="s">
        <v>101</v>
      </c>
      <c r="L141" s="16" t="n">
        <v>46229</v>
      </c>
      <c r="M141" s="15" t="str">
        <f aca="false">IF($I141="","",IF($J141="Yes","Done",IF($I141&lt;AsOf,"Overdue","Open")))</f>
        <v/>
      </c>
    </row>
    <row r="142" customFormat="false" ht="15" hidden="false" customHeight="false" outlineLevel="0" collapsed="false">
      <c r="A142" s="16" t="n">
        <v>46230</v>
      </c>
      <c r="B142" s="14" t="s">
        <v>174</v>
      </c>
      <c r="C142" s="15" t="str">
        <f aca="false">IF($B142="","",IFERROR(INDEX(Roster!$B$2:$B$301,MATCH($B142,Roster!$A$2:$A$301,0)),"ID not on Roster"))</f>
        <v>Hiroshi D.</v>
      </c>
      <c r="D142" s="14" t="s">
        <v>439</v>
      </c>
      <c r="E142" s="14"/>
      <c r="F142" s="14"/>
      <c r="G142" s="19" t="s">
        <v>445</v>
      </c>
      <c r="H142" s="14"/>
      <c r="I142" s="16"/>
      <c r="J142" s="14"/>
      <c r="K142" s="14" t="s">
        <v>84</v>
      </c>
      <c r="L142" s="16" t="n">
        <v>46231</v>
      </c>
      <c r="M142" s="15" t="str">
        <f aca="false">IF($I142="","",IF($J142="Yes","Done",IF($I142&lt;AsOf,"Overdue","Open")))</f>
        <v/>
      </c>
    </row>
    <row r="143" customFormat="false" ht="15" hidden="false" customHeight="false" outlineLevel="0" collapsed="false">
      <c r="A143" s="16" t="n">
        <v>46230</v>
      </c>
      <c r="B143" s="14" t="s">
        <v>256</v>
      </c>
      <c r="C143" s="15" t="str">
        <f aca="false">IF($B143="","",IFERROR(INDEX(Roster!$B$2:$B$301,MATCH($B143,Roster!$A$2:$A$301,0)),"ID not on Roster"))</f>
        <v>Helena L.</v>
      </c>
      <c r="D143" s="14" t="s">
        <v>518</v>
      </c>
      <c r="E143" s="14"/>
      <c r="F143" s="14"/>
      <c r="G143" s="19" t="s">
        <v>519</v>
      </c>
      <c r="H143" s="14"/>
      <c r="I143" s="16"/>
      <c r="J143" s="14"/>
      <c r="K143" s="14" t="s">
        <v>101</v>
      </c>
      <c r="L143" s="16" t="n">
        <v>46231</v>
      </c>
      <c r="M143" s="15" t="str">
        <f aca="false">IF($I143="","",IF($J143="Yes","Done",IF($I143&lt;AsOf,"Overdue","Open")))</f>
        <v/>
      </c>
    </row>
    <row r="144" customFormat="false" ht="15" hidden="false" customHeight="false" outlineLevel="0" collapsed="false">
      <c r="A144" s="16" t="n">
        <v>46230</v>
      </c>
      <c r="B144" s="14" t="s">
        <v>307</v>
      </c>
      <c r="C144" s="15" t="str">
        <f aca="false">IF($B144="","",IFERROR(INDEX(Roster!$B$2:$B$301,MATCH($B144,Roster!$A$2:$A$301,0)),"ID not on Roster"))</f>
        <v>Ines Z.</v>
      </c>
      <c r="D144" s="14" t="s">
        <v>439</v>
      </c>
      <c r="E144" s="14"/>
      <c r="F144" s="14"/>
      <c r="G144" s="19" t="s">
        <v>443</v>
      </c>
      <c r="H144" s="14"/>
      <c r="I144" s="16"/>
      <c r="J144" s="14"/>
      <c r="K144" s="14" t="s">
        <v>84</v>
      </c>
      <c r="L144" s="16" t="n">
        <v>46232</v>
      </c>
      <c r="M144" s="15" t="str">
        <f aca="false">IF($I144="","",IF($J144="Yes","Done",IF($I144&lt;AsOf,"Overdue","Open")))</f>
        <v/>
      </c>
    </row>
    <row r="145" customFormat="false" ht="15" hidden="false" customHeight="false" outlineLevel="0" collapsed="false">
      <c r="A145" s="16" t="n">
        <v>46230</v>
      </c>
      <c r="B145" s="14" t="s">
        <v>350</v>
      </c>
      <c r="C145" s="15" t="str">
        <f aca="false">IF($B145="","",IFERROR(INDEX(Roster!$B$2:$B$301,MATCH($B145,Roster!$A$2:$A$301,0)),"ID not on Roster"))</f>
        <v>Kofi G.</v>
      </c>
      <c r="D145" s="14" t="s">
        <v>439</v>
      </c>
      <c r="E145" s="14"/>
      <c r="F145" s="14"/>
      <c r="G145" s="19" t="s">
        <v>443</v>
      </c>
      <c r="H145" s="14"/>
      <c r="I145" s="16"/>
      <c r="J145" s="14"/>
      <c r="K145" s="14" t="s">
        <v>101</v>
      </c>
      <c r="L145" s="16" t="n">
        <v>46233</v>
      </c>
      <c r="M145" s="15" t="str">
        <f aca="false">IF($I145="","",IF($J145="Yes","Done",IF($I145&lt;AsOf,"Overdue","Open")))</f>
        <v/>
      </c>
    </row>
    <row r="146" customFormat="false" ht="15" hidden="false" customHeight="false" outlineLevel="0" collapsed="false">
      <c r="A146" s="16" t="n">
        <v>46230</v>
      </c>
      <c r="B146" s="14" t="s">
        <v>355</v>
      </c>
      <c r="C146" s="15" t="str">
        <f aca="false">IF($B146="","",IFERROR(INDEX(Roster!$B$2:$B$301,MATCH($B146,Roster!$A$2:$A$301,0)),"ID not on Roster"))</f>
        <v>Jonas B.</v>
      </c>
      <c r="D146" s="14" t="s">
        <v>439</v>
      </c>
      <c r="E146" s="14"/>
      <c r="F146" s="14"/>
      <c r="G146" s="19" t="s">
        <v>442</v>
      </c>
      <c r="H146" s="14"/>
      <c r="I146" s="16"/>
      <c r="J146" s="14"/>
      <c r="K146" s="14" t="s">
        <v>74</v>
      </c>
      <c r="L146" s="16" t="n">
        <v>46233</v>
      </c>
      <c r="M146" s="15" t="str">
        <f aca="false">IF($I146="","",IF($J146="Yes","Done",IF($I146&lt;AsOf,"Overdue","Open")))</f>
        <v/>
      </c>
    </row>
    <row r="147" customFormat="false" ht="15" hidden="false" customHeight="false" outlineLevel="0" collapsed="false">
      <c r="A147" s="16" t="n">
        <v>46230</v>
      </c>
      <c r="B147" s="14" t="s">
        <v>363</v>
      </c>
      <c r="C147" s="15" t="str">
        <f aca="false">IF($B147="","",IFERROR(INDEX(Roster!$B$2:$B$301,MATCH($B147,Roster!$A$2:$A$301,0)),"ID not on Roster"))</f>
        <v>Tala D.</v>
      </c>
      <c r="D147" s="14" t="s">
        <v>439</v>
      </c>
      <c r="E147" s="14"/>
      <c r="F147" s="14"/>
      <c r="G147" s="19" t="s">
        <v>547</v>
      </c>
      <c r="H147" s="14"/>
      <c r="I147" s="16"/>
      <c r="J147" s="14"/>
      <c r="K147" s="14" t="s">
        <v>84</v>
      </c>
      <c r="L147" s="16" t="n">
        <v>46232</v>
      </c>
      <c r="M147" s="15" t="str">
        <f aca="false">IF($I147="","",IF($J147="Yes","Done",IF($I147&lt;AsOf,"Overdue","Open")))</f>
        <v/>
      </c>
    </row>
    <row r="148" customFormat="false" ht="15" hidden="false" customHeight="false" outlineLevel="0" collapsed="false">
      <c r="A148" s="16" t="n">
        <v>46231</v>
      </c>
      <c r="B148" s="14" t="s">
        <v>86</v>
      </c>
      <c r="C148" s="15" t="str">
        <f aca="false">IF($B148="","",IFERROR(INDEX(Roster!$B$2:$B$301,MATCH($B148,Roster!$A$2:$A$301,0)),"ID not on Roster"))</f>
        <v>Gloria I.</v>
      </c>
      <c r="D148" s="14" t="s">
        <v>439</v>
      </c>
      <c r="E148" s="14"/>
      <c r="F148" s="14"/>
      <c r="G148" s="19" t="s">
        <v>442</v>
      </c>
      <c r="H148" s="14"/>
      <c r="I148" s="16"/>
      <c r="J148" s="14"/>
      <c r="K148" s="14" t="s">
        <v>84</v>
      </c>
      <c r="L148" s="16" t="n">
        <v>46231</v>
      </c>
      <c r="M148" s="15" t="str">
        <f aca="false">IF($I148="","",IF($J148="Yes","Done",IF($I148&lt;AsOf,"Overdue","Open")))</f>
        <v/>
      </c>
    </row>
    <row r="149" customFormat="false" ht="15" hidden="false" customHeight="false" outlineLevel="0" collapsed="false">
      <c r="A149" s="16" t="n">
        <v>46231</v>
      </c>
      <c r="B149" s="14" t="s">
        <v>90</v>
      </c>
      <c r="C149" s="15" t="str">
        <f aca="false">IF($B149="","",IFERROR(INDEX(Roster!$B$2:$B$301,MATCH($B149,Roster!$A$2:$A$301,0)),"ID not on Roster"))</f>
        <v>Bilal F.</v>
      </c>
      <c r="D149" s="14" t="s">
        <v>439</v>
      </c>
      <c r="E149" s="14"/>
      <c r="F149" s="14"/>
      <c r="G149" s="19" t="s">
        <v>441</v>
      </c>
      <c r="H149" s="14"/>
      <c r="I149" s="16"/>
      <c r="J149" s="14"/>
      <c r="K149" s="14" t="s">
        <v>74</v>
      </c>
      <c r="L149" s="16" t="n">
        <v>46234</v>
      </c>
      <c r="M149" s="15" t="str">
        <f aca="false">IF($I149="","",IF($J149="Yes","Done",IF($I149&lt;AsOf,"Overdue","Open")))</f>
        <v/>
      </c>
    </row>
    <row r="150" customFormat="false" ht="15" hidden="false" customHeight="false" outlineLevel="0" collapsed="false">
      <c r="A150" s="16" t="n">
        <v>46231</v>
      </c>
      <c r="B150" s="14" t="s">
        <v>342</v>
      </c>
      <c r="C150" s="15" t="str">
        <f aca="false">IF($B150="","",IFERROR(INDEX(Roster!$B$2:$B$301,MATCH($B150,Roster!$A$2:$A$301,0)),"ID not on Roster"))</f>
        <v>Luis H.</v>
      </c>
      <c r="D150" s="14" t="s">
        <v>439</v>
      </c>
      <c r="E150" s="14"/>
      <c r="F150" s="14"/>
      <c r="G150" s="19" t="s">
        <v>445</v>
      </c>
      <c r="H150" s="14"/>
      <c r="I150" s="16"/>
      <c r="J150" s="14"/>
      <c r="K150" s="14" t="s">
        <v>74</v>
      </c>
      <c r="L150" s="16" t="n">
        <v>46233</v>
      </c>
      <c r="M150" s="15" t="str">
        <f aca="false">IF($I150="","",IF($J150="Yes","Done",IF($I150&lt;AsOf,"Overdue","Open")))</f>
        <v/>
      </c>
    </row>
    <row r="151" customFormat="false" ht="15" hidden="false" customHeight="false" outlineLevel="0" collapsed="false">
      <c r="A151" s="16" t="n">
        <v>46231</v>
      </c>
      <c r="B151" s="14" t="s">
        <v>357</v>
      </c>
      <c r="C151" s="15" t="str">
        <f aca="false">IF($B151="","",IFERROR(INDEX(Roster!$B$2:$B$301,MATCH($B151,Roster!$A$2:$A$301,0)),"ID not on Roster"))</f>
        <v>Yara V.</v>
      </c>
      <c r="D151" s="14" t="s">
        <v>439</v>
      </c>
      <c r="E151" s="14"/>
      <c r="F151" s="14"/>
      <c r="G151" s="19" t="s">
        <v>441</v>
      </c>
      <c r="H151" s="14"/>
      <c r="I151" s="16"/>
      <c r="J151" s="14"/>
      <c r="K151" s="14" t="s">
        <v>84</v>
      </c>
      <c r="L151" s="16" t="n">
        <v>46231</v>
      </c>
      <c r="M151" s="15" t="str">
        <f aca="false">IF($I151="","",IF($J151="Yes","Done",IF($I151&lt;AsOf,"Overdue","Open")))</f>
        <v/>
      </c>
    </row>
    <row r="152" customFormat="false" ht="15" hidden="false" customHeight="false" outlineLevel="0" collapsed="false">
      <c r="A152" s="16" t="n">
        <v>46231</v>
      </c>
      <c r="B152" s="14" t="s">
        <v>372</v>
      </c>
      <c r="C152" s="15" t="str">
        <f aca="false">IF($B152="","",IFERROR(INDEX(Roster!$B$2:$B$301,MATCH($B152,Roster!$A$2:$A$301,0)),"ID not on Roster"))</f>
        <v>Bilal I.</v>
      </c>
      <c r="D152" s="14" t="s">
        <v>439</v>
      </c>
      <c r="E152" s="14"/>
      <c r="F152" s="14"/>
      <c r="G152" s="19" t="s">
        <v>447</v>
      </c>
      <c r="H152" s="14"/>
      <c r="I152" s="16"/>
      <c r="J152" s="14"/>
      <c r="K152" s="14" t="s">
        <v>101</v>
      </c>
      <c r="L152" s="16" t="n">
        <v>46233</v>
      </c>
      <c r="M152" s="15" t="str">
        <f aca="false">IF($I152="","",IF($J152="Yes","Done",IF($I152&lt;AsOf,"Overdue","Open")))</f>
        <v/>
      </c>
    </row>
    <row r="153" customFormat="false" ht="15" hidden="false" customHeight="false" outlineLevel="0" collapsed="false">
      <c r="A153" s="16" t="n">
        <v>46232</v>
      </c>
      <c r="B153" s="14" t="s">
        <v>93</v>
      </c>
      <c r="C153" s="15" t="str">
        <f aca="false">IF($B153="","",IFERROR(INDEX(Roster!$B$2:$B$301,MATCH($B153,Roster!$A$2:$A$301,0)),"ID not on Roster"))</f>
        <v>Ugo H.</v>
      </c>
      <c r="D153" s="14" t="s">
        <v>439</v>
      </c>
      <c r="E153" s="14"/>
      <c r="F153" s="14"/>
      <c r="G153" s="19" t="s">
        <v>443</v>
      </c>
      <c r="H153" s="14"/>
      <c r="I153" s="16"/>
      <c r="J153" s="14"/>
      <c r="K153" s="14" t="s">
        <v>63</v>
      </c>
      <c r="L153" s="16" t="n">
        <v>46233</v>
      </c>
      <c r="M153" s="15" t="str">
        <f aca="false">IF($I153="","",IF($J153="Yes","Done",IF($I153&lt;AsOf,"Overdue","Open")))</f>
        <v/>
      </c>
    </row>
    <row r="154" customFormat="false" ht="15" hidden="false" customHeight="false" outlineLevel="0" collapsed="false">
      <c r="A154" s="16" t="n">
        <v>46232</v>
      </c>
      <c r="B154" s="14" t="s">
        <v>151</v>
      </c>
      <c r="C154" s="15" t="str">
        <f aca="false">IF($B154="","",IFERROR(INDEX(Roster!$B$2:$B$301,MATCH($B154,Roster!$A$2:$A$301,0)),"ID not on Roster"))</f>
        <v>Bianca I.</v>
      </c>
      <c r="D154" s="14" t="s">
        <v>439</v>
      </c>
      <c r="E154" s="14"/>
      <c r="F154" s="14"/>
      <c r="G154" s="19" t="s">
        <v>440</v>
      </c>
      <c r="H154" s="14"/>
      <c r="I154" s="16"/>
      <c r="J154" s="14"/>
      <c r="K154" s="14" t="s">
        <v>63</v>
      </c>
      <c r="L154" s="16" t="n">
        <v>46232</v>
      </c>
      <c r="M154" s="15" t="str">
        <f aca="false">IF($I154="","",IF($J154="Yes","Done",IF($I154&lt;AsOf,"Overdue","Open")))</f>
        <v/>
      </c>
    </row>
    <row r="155" customFormat="false" ht="15" hidden="false" customHeight="false" outlineLevel="0" collapsed="false">
      <c r="A155" s="16" t="n">
        <v>46232</v>
      </c>
      <c r="B155" s="14" t="s">
        <v>156</v>
      </c>
      <c r="C155" s="15" t="str">
        <f aca="false">IF($B155="","",IFERROR(INDEX(Roster!$B$2:$B$301,MATCH($B155,Roster!$A$2:$A$301,0)),"ID not on Roster"))</f>
        <v>Julia P.</v>
      </c>
      <c r="D155" s="14" t="s">
        <v>439</v>
      </c>
      <c r="E155" s="14"/>
      <c r="F155" s="14"/>
      <c r="G155" s="19" t="s">
        <v>445</v>
      </c>
      <c r="H155" s="14"/>
      <c r="I155" s="16"/>
      <c r="J155" s="14"/>
      <c r="K155" s="14" t="s">
        <v>63</v>
      </c>
      <c r="L155" s="16" t="n">
        <v>46232</v>
      </c>
      <c r="M155" s="15" t="str">
        <f aca="false">IF($I155="","",IF($J155="Yes","Done",IF($I155&lt;AsOf,"Overdue","Open")))</f>
        <v/>
      </c>
    </row>
    <row r="156" customFormat="false" ht="15" hidden="false" customHeight="false" outlineLevel="0" collapsed="false">
      <c r="A156" s="16" t="n">
        <v>46232</v>
      </c>
      <c r="B156" s="14" t="s">
        <v>174</v>
      </c>
      <c r="C156" s="15" t="str">
        <f aca="false">IF($B156="","",IFERROR(INDEX(Roster!$B$2:$B$301,MATCH($B156,Roster!$A$2:$A$301,0)),"ID not on Roster"))</f>
        <v>Hiroshi D.</v>
      </c>
      <c r="D156" s="14" t="s">
        <v>448</v>
      </c>
      <c r="E156" s="14"/>
      <c r="F156" s="14"/>
      <c r="G156" s="19" t="s">
        <v>511</v>
      </c>
      <c r="H156" s="14"/>
      <c r="I156" s="16"/>
      <c r="J156" s="14"/>
      <c r="K156" s="14" t="s">
        <v>84</v>
      </c>
      <c r="L156" s="16" t="n">
        <v>46232</v>
      </c>
      <c r="M156" s="15" t="str">
        <f aca="false">IF($I156="","",IF($J156="Yes","Done",IF($I156&lt;AsOf,"Overdue","Open")))</f>
        <v/>
      </c>
    </row>
    <row r="157" customFormat="false" ht="15" hidden="false" customHeight="false" outlineLevel="0" collapsed="false">
      <c r="A157" s="16" t="n">
        <v>46232</v>
      </c>
      <c r="B157" s="14" t="s">
        <v>216</v>
      </c>
      <c r="C157" s="15" t="str">
        <f aca="false">IF($B157="","",IFERROR(INDEX(Roster!$B$2:$B$301,MATCH($B157,Roster!$A$2:$A$301,0)),"ID not on Roster"))</f>
        <v>Joaquin W.</v>
      </c>
      <c r="D157" s="14" t="s">
        <v>448</v>
      </c>
      <c r="E157" s="14"/>
      <c r="F157" s="14"/>
      <c r="G157" s="19" t="s">
        <v>548</v>
      </c>
      <c r="H157" s="14"/>
      <c r="I157" s="16"/>
      <c r="J157" s="14"/>
      <c r="K157" s="14" t="s">
        <v>101</v>
      </c>
      <c r="L157" s="16" t="n">
        <v>46235</v>
      </c>
      <c r="M157" s="15" t="str">
        <f aca="false">IF($I157="","",IF($J157="Yes","Done",IF($I157&lt;AsOf,"Overdue","Open")))</f>
        <v/>
      </c>
    </row>
    <row r="158" customFormat="false" ht="15" hidden="false" customHeight="false" outlineLevel="0" collapsed="false">
      <c r="A158" s="16" t="n">
        <v>46232</v>
      </c>
      <c r="B158" s="14" t="s">
        <v>237</v>
      </c>
      <c r="C158" s="15" t="str">
        <f aca="false">IF($B158="","",IFERROR(INDEX(Roster!$B$2:$B$301,MATCH($B158,Roster!$A$2:$A$301,0)),"ID not on Roster"))</f>
        <v>Oscar J.</v>
      </c>
      <c r="D158" s="14" t="s">
        <v>439</v>
      </c>
      <c r="E158" s="14"/>
      <c r="F158" s="14"/>
      <c r="G158" s="19" t="s">
        <v>445</v>
      </c>
      <c r="H158" s="14"/>
      <c r="I158" s="16"/>
      <c r="J158" s="14"/>
      <c r="K158" s="14" t="s">
        <v>74</v>
      </c>
      <c r="L158" s="16" t="n">
        <v>46234</v>
      </c>
      <c r="M158" s="15" t="str">
        <f aca="false">IF($I158="","",IF($J158="Yes","Done",IF($I158&lt;AsOf,"Overdue","Open")))</f>
        <v/>
      </c>
    </row>
    <row r="159" customFormat="false" ht="15" hidden="false" customHeight="false" outlineLevel="0" collapsed="false">
      <c r="A159" s="16" t="n">
        <v>46232</v>
      </c>
      <c r="B159" s="14" t="s">
        <v>286</v>
      </c>
      <c r="C159" s="15" t="str">
        <f aca="false">IF($B159="","",IFERROR(INDEX(Roster!$B$2:$B$301,MATCH($B159,Roster!$A$2:$A$301,0)),"ID not on Roster"))</f>
        <v>Karina O.</v>
      </c>
      <c r="D159" s="14" t="s">
        <v>448</v>
      </c>
      <c r="E159" s="14"/>
      <c r="F159" s="14"/>
      <c r="G159" s="19" t="s">
        <v>549</v>
      </c>
      <c r="H159" s="14"/>
      <c r="I159" s="16"/>
      <c r="J159" s="14"/>
      <c r="K159" s="14" t="s">
        <v>74</v>
      </c>
      <c r="L159" s="16" t="n">
        <v>46234</v>
      </c>
      <c r="M159" s="15" t="str">
        <f aca="false">IF($I159="","",IF($J159="Yes","Done",IF($I159&lt;AsOf,"Overdue","Open")))</f>
        <v/>
      </c>
    </row>
    <row r="160" customFormat="false" ht="15" hidden="false" customHeight="false" outlineLevel="0" collapsed="false">
      <c r="A160" s="16" t="n">
        <v>46232</v>
      </c>
      <c r="B160" s="14" t="s">
        <v>291</v>
      </c>
      <c r="C160" s="15" t="str">
        <f aca="false">IF($B160="","",IFERROR(INDEX(Roster!$B$2:$B$301,MATCH($B160,Roster!$A$2:$A$301,0)),"ID not on Roster"))</f>
        <v>Greta O.</v>
      </c>
      <c r="D160" s="14" t="s">
        <v>448</v>
      </c>
      <c r="E160" s="14"/>
      <c r="F160" s="14"/>
      <c r="G160" s="19" t="s">
        <v>550</v>
      </c>
      <c r="H160" s="14"/>
      <c r="I160" s="16"/>
      <c r="J160" s="14"/>
      <c r="K160" s="14" t="s">
        <v>74</v>
      </c>
      <c r="L160" s="16" t="n">
        <v>46235</v>
      </c>
      <c r="M160" s="15" t="str">
        <f aca="false">IF($I160="","",IF($J160="Yes","Done",IF($I160&lt;AsOf,"Overdue","Open")))</f>
        <v/>
      </c>
    </row>
    <row r="161" customFormat="false" ht="15" hidden="false" customHeight="false" outlineLevel="0" collapsed="false">
      <c r="A161" s="16" t="n">
        <v>46232</v>
      </c>
      <c r="B161" s="14" t="s">
        <v>307</v>
      </c>
      <c r="C161" s="15" t="str">
        <f aca="false">IF($B161="","",IFERROR(INDEX(Roster!$B$2:$B$301,MATCH($B161,Roster!$A$2:$A$301,0)),"ID not on Roster"))</f>
        <v>Ines Z.</v>
      </c>
      <c r="D161" s="14" t="s">
        <v>448</v>
      </c>
      <c r="E161" s="14"/>
      <c r="F161" s="14"/>
      <c r="G161" s="19" t="s">
        <v>551</v>
      </c>
      <c r="H161" s="14"/>
      <c r="I161" s="16"/>
      <c r="J161" s="14"/>
      <c r="K161" s="14" t="s">
        <v>84</v>
      </c>
      <c r="L161" s="16" t="n">
        <v>46233</v>
      </c>
      <c r="M161" s="15" t="str">
        <f aca="false">IF($I161="","",IF($J161="Yes","Done",IF($I161&lt;AsOf,"Overdue","Open")))</f>
        <v/>
      </c>
    </row>
    <row r="162" customFormat="false" ht="15" hidden="false" customHeight="false" outlineLevel="0" collapsed="false">
      <c r="A162" s="16" t="n">
        <v>46232</v>
      </c>
      <c r="B162" s="14" t="s">
        <v>309</v>
      </c>
      <c r="C162" s="15" t="str">
        <f aca="false">IF($B162="","",IFERROR(INDEX(Roster!$B$2:$B$301,MATCH($B162,Roster!$A$2:$A$301,0)),"ID not on Roster"))</f>
        <v>Noor W.</v>
      </c>
      <c r="D162" s="14" t="s">
        <v>439</v>
      </c>
      <c r="E162" s="14"/>
      <c r="F162" s="14"/>
      <c r="G162" s="19" t="s">
        <v>444</v>
      </c>
      <c r="H162" s="14"/>
      <c r="I162" s="16"/>
      <c r="J162" s="14"/>
      <c r="K162" s="14" t="s">
        <v>101</v>
      </c>
      <c r="L162" s="16" t="n">
        <v>46234</v>
      </c>
      <c r="M162" s="15" t="str">
        <f aca="false">IF($I162="","",IF($J162="Yes","Done",IF($I162&lt;AsOf,"Overdue","Open")))</f>
        <v/>
      </c>
    </row>
    <row r="163" customFormat="false" ht="15" hidden="false" customHeight="false" outlineLevel="0" collapsed="false">
      <c r="A163" s="16" t="n">
        <v>46232</v>
      </c>
      <c r="B163" s="14" t="s">
        <v>315</v>
      </c>
      <c r="C163" s="15" t="str">
        <f aca="false">IF($B163="","",IFERROR(INDEX(Roster!$B$2:$B$301,MATCH($B163,Roster!$A$2:$A$301,0)),"ID not on Roster"))</f>
        <v>Adaeze K.</v>
      </c>
      <c r="D163" s="14" t="s">
        <v>448</v>
      </c>
      <c r="E163" s="14"/>
      <c r="F163" s="14"/>
      <c r="G163" s="19" t="s">
        <v>552</v>
      </c>
      <c r="H163" s="14"/>
      <c r="I163" s="16"/>
      <c r="J163" s="14"/>
      <c r="K163" s="14" t="s">
        <v>63</v>
      </c>
      <c r="L163" s="16" t="n">
        <v>46233</v>
      </c>
      <c r="M163" s="15" t="str">
        <f aca="false">IF($I163="","",IF($J163="Yes","Done",IF($I163&lt;AsOf,"Overdue","Open")))</f>
        <v/>
      </c>
    </row>
    <row r="164" customFormat="false" ht="15" hidden="false" customHeight="false" outlineLevel="0" collapsed="false">
      <c r="A164" s="16" t="n">
        <v>46232</v>
      </c>
      <c r="B164" s="14" t="s">
        <v>319</v>
      </c>
      <c r="C164" s="15" t="str">
        <f aca="false">IF($B164="","",IFERROR(INDEX(Roster!$B$2:$B$301,MATCH($B164,Roster!$A$2:$A$301,0)),"ID not on Roster"))</f>
        <v>Ivan D.</v>
      </c>
      <c r="D164" s="14" t="s">
        <v>448</v>
      </c>
      <c r="E164" s="14"/>
      <c r="F164" s="14"/>
      <c r="G164" s="19" t="s">
        <v>553</v>
      </c>
      <c r="H164" s="14"/>
      <c r="I164" s="16"/>
      <c r="J164" s="14"/>
      <c r="K164" s="14" t="s">
        <v>74</v>
      </c>
      <c r="L164" s="16" t="n">
        <v>46235</v>
      </c>
      <c r="M164" s="15" t="str">
        <f aca="false">IF($I164="","",IF($J164="Yes","Done",IF($I164&lt;AsOf,"Overdue","Open")))</f>
        <v/>
      </c>
    </row>
    <row r="165" customFormat="false" ht="15" hidden="false" customHeight="false" outlineLevel="0" collapsed="false">
      <c r="A165" s="16" t="n">
        <v>46232</v>
      </c>
      <c r="B165" s="14" t="s">
        <v>344</v>
      </c>
      <c r="C165" s="15" t="str">
        <f aca="false">IF($B165="","",IFERROR(INDEX(Roster!$B$2:$B$301,MATCH($B165,Roster!$A$2:$A$301,0)),"ID not on Roster"))</f>
        <v>Joaquin L.</v>
      </c>
      <c r="D165" s="14" t="s">
        <v>439</v>
      </c>
      <c r="E165" s="14"/>
      <c r="F165" s="14"/>
      <c r="G165" s="19" t="s">
        <v>440</v>
      </c>
      <c r="H165" s="14"/>
      <c r="I165" s="16"/>
      <c r="J165" s="14"/>
      <c r="K165" s="14" t="s">
        <v>101</v>
      </c>
      <c r="L165" s="16" t="n">
        <v>46233</v>
      </c>
      <c r="M165" s="15" t="str">
        <f aca="false">IF($I165="","",IF($J165="Yes","Done",IF($I165&lt;AsOf,"Overdue","Open")))</f>
        <v/>
      </c>
    </row>
    <row r="166" customFormat="false" ht="15" hidden="false" customHeight="false" outlineLevel="0" collapsed="false">
      <c r="A166" s="16" t="n">
        <v>46232</v>
      </c>
      <c r="B166" s="14" t="s">
        <v>350</v>
      </c>
      <c r="C166" s="15" t="str">
        <f aca="false">IF($B166="","",IFERROR(INDEX(Roster!$B$2:$B$301,MATCH($B166,Roster!$A$2:$A$301,0)),"ID not on Roster"))</f>
        <v>Kofi G.</v>
      </c>
      <c r="D166" s="14" t="s">
        <v>448</v>
      </c>
      <c r="E166" s="14"/>
      <c r="F166" s="14"/>
      <c r="G166" s="19" t="s">
        <v>554</v>
      </c>
      <c r="H166" s="14"/>
      <c r="I166" s="16"/>
      <c r="J166" s="14"/>
      <c r="K166" s="14" t="s">
        <v>101</v>
      </c>
      <c r="L166" s="16" t="n">
        <v>46235</v>
      </c>
      <c r="M166" s="15" t="str">
        <f aca="false">IF($I166="","",IF($J166="Yes","Done",IF($I166&lt;AsOf,"Overdue","Open")))</f>
        <v/>
      </c>
    </row>
    <row r="167" customFormat="false" ht="15" hidden="false" customHeight="false" outlineLevel="0" collapsed="false">
      <c r="A167" s="16" t="n">
        <v>46232</v>
      </c>
      <c r="B167" s="14" t="s">
        <v>353</v>
      </c>
      <c r="C167" s="15" t="str">
        <f aca="false">IF($B167="","",IFERROR(INDEX(Roster!$B$2:$B$301,MATCH($B167,Roster!$A$2:$A$301,0)),"ID not on Roster"))</f>
        <v>Xavier Z.</v>
      </c>
      <c r="D167" s="14" t="s">
        <v>448</v>
      </c>
      <c r="E167" s="14"/>
      <c r="F167" s="14"/>
      <c r="G167" s="19" t="s">
        <v>495</v>
      </c>
      <c r="H167" s="14"/>
      <c r="I167" s="16"/>
      <c r="J167" s="14"/>
      <c r="K167" s="14" t="s">
        <v>84</v>
      </c>
      <c r="L167" s="16" t="n">
        <v>46234</v>
      </c>
      <c r="M167" s="15" t="str">
        <f aca="false">IF($I167="","",IF($J167="Yes","Done",IF($I167&lt;AsOf,"Overdue","Open")))</f>
        <v/>
      </c>
    </row>
    <row r="168" customFormat="false" ht="15" hidden="false" customHeight="false" outlineLevel="0" collapsed="false">
      <c r="A168" s="16" t="n">
        <v>46232</v>
      </c>
      <c r="B168" s="14" t="s">
        <v>355</v>
      </c>
      <c r="C168" s="15" t="str">
        <f aca="false">IF($B168="","",IFERROR(INDEX(Roster!$B$2:$B$301,MATCH($B168,Roster!$A$2:$A$301,0)),"ID not on Roster"))</f>
        <v>Jonas B.</v>
      </c>
      <c r="D168" s="14" t="s">
        <v>448</v>
      </c>
      <c r="E168" s="14"/>
      <c r="F168" s="14"/>
      <c r="G168" s="19" t="s">
        <v>555</v>
      </c>
      <c r="H168" s="14"/>
      <c r="I168" s="16"/>
      <c r="J168" s="14"/>
      <c r="K168" s="14" t="s">
        <v>74</v>
      </c>
      <c r="L168" s="16" t="n">
        <v>46232</v>
      </c>
      <c r="M168" s="15" t="str">
        <f aca="false">IF($I168="","",IF($J168="Yes","Done",IF($I168&lt;AsOf,"Overdue","Open")))</f>
        <v/>
      </c>
    </row>
    <row r="169" customFormat="false" ht="15" hidden="false" customHeight="false" outlineLevel="0" collapsed="false">
      <c r="A169" s="16" t="n">
        <v>46232</v>
      </c>
      <c r="B169" s="14" t="s">
        <v>365</v>
      </c>
      <c r="C169" s="15" t="str">
        <f aca="false">IF($B169="","",IFERROR(INDEX(Roster!$B$2:$B$301,MATCH($B169,Roster!$A$2:$A$301,0)),"ID not on Roster"))</f>
        <v>Umar V.</v>
      </c>
      <c r="D169" s="14" t="s">
        <v>439</v>
      </c>
      <c r="E169" s="14"/>
      <c r="F169" s="14"/>
      <c r="G169" s="19" t="s">
        <v>543</v>
      </c>
      <c r="H169" s="14"/>
      <c r="I169" s="16"/>
      <c r="J169" s="14"/>
      <c r="K169" s="14" t="s">
        <v>63</v>
      </c>
      <c r="L169" s="16" t="n">
        <v>46234</v>
      </c>
      <c r="M169" s="15" t="str">
        <f aca="false">IF($I169="","",IF($J169="Yes","Done",IF($I169&lt;AsOf,"Overdue","Open")))</f>
        <v/>
      </c>
    </row>
    <row r="170" customFormat="false" ht="15" hidden="false" customHeight="false" outlineLevel="0" collapsed="false">
      <c r="A170" s="16" t="n">
        <v>46232</v>
      </c>
      <c r="B170" s="14" t="s">
        <v>370</v>
      </c>
      <c r="C170" s="15" t="str">
        <f aca="false">IF($B170="","",IFERROR(INDEX(Roster!$B$2:$B$301,MATCH($B170,Roster!$A$2:$A$301,0)),"ID not on Roster"))</f>
        <v>Bilal C.</v>
      </c>
      <c r="D170" s="14" t="s">
        <v>439</v>
      </c>
      <c r="E170" s="14"/>
      <c r="F170" s="14"/>
      <c r="G170" s="19" t="s">
        <v>556</v>
      </c>
      <c r="H170" s="14"/>
      <c r="I170" s="16"/>
      <c r="J170" s="14"/>
      <c r="K170" s="14" t="s">
        <v>74</v>
      </c>
      <c r="L170" s="16" t="n">
        <v>46232</v>
      </c>
      <c r="M170" s="15" t="str">
        <f aca="false">IF($I170="","",IF($J170="Yes","Done",IF($I170&lt;AsOf,"Overdue","Open")))</f>
        <v/>
      </c>
    </row>
    <row r="171" customFormat="false" ht="15" hidden="false" customHeight="false" outlineLevel="0" collapsed="false">
      <c r="A171" s="16" t="n">
        <v>46232</v>
      </c>
      <c r="B171" s="14" t="s">
        <v>382</v>
      </c>
      <c r="C171" s="15" t="str">
        <f aca="false">IF($B171="","",IFERROR(INDEX(Roster!$B$2:$B$301,MATCH($B171,Roster!$A$2:$A$301,0)),"ID not on Roster"))</f>
        <v>Dalia K.</v>
      </c>
      <c r="D171" s="14" t="s">
        <v>515</v>
      </c>
      <c r="E171" s="14"/>
      <c r="F171" s="14"/>
      <c r="G171" s="19" t="s">
        <v>539</v>
      </c>
      <c r="H171" s="14" t="s">
        <v>517</v>
      </c>
      <c r="I171" s="16" t="n">
        <v>46239</v>
      </c>
      <c r="J171" s="14" t="s">
        <v>416</v>
      </c>
      <c r="K171" s="14" t="s">
        <v>84</v>
      </c>
      <c r="L171" s="16" t="n">
        <v>46232</v>
      </c>
      <c r="M171" s="15" t="str">
        <f aca="false">IF($I171="","",IF($J171="Yes","Done",IF($I171&lt;AsOf,"Overdue","Open")))</f>
        <v>Done</v>
      </c>
    </row>
    <row r="172" customFormat="false" ht="15" hidden="false" customHeight="false" outlineLevel="0" collapsed="false">
      <c r="A172" s="16" t="n">
        <v>46233</v>
      </c>
      <c r="B172" s="14" t="s">
        <v>86</v>
      </c>
      <c r="C172" s="15" t="str">
        <f aca="false">IF($B172="","",IFERROR(INDEX(Roster!$B$2:$B$301,MATCH($B172,Roster!$A$2:$A$301,0)),"ID not on Roster"))</f>
        <v>Gloria I.</v>
      </c>
      <c r="D172" s="14" t="s">
        <v>448</v>
      </c>
      <c r="E172" s="14"/>
      <c r="F172" s="14"/>
      <c r="G172" s="19" t="s">
        <v>557</v>
      </c>
      <c r="H172" s="14"/>
      <c r="I172" s="16"/>
      <c r="J172" s="14"/>
      <c r="K172" s="14" t="s">
        <v>84</v>
      </c>
      <c r="L172" s="16" t="n">
        <v>46234</v>
      </c>
      <c r="M172" s="15" t="str">
        <f aca="false">IF($I172="","",IF($J172="Yes","Done",IF($I172&lt;AsOf,"Overdue","Open")))</f>
        <v/>
      </c>
    </row>
    <row r="173" customFormat="false" ht="15" hidden="false" customHeight="false" outlineLevel="0" collapsed="false">
      <c r="A173" s="16" t="n">
        <v>46233</v>
      </c>
      <c r="B173" s="14" t="s">
        <v>90</v>
      </c>
      <c r="C173" s="15" t="str">
        <f aca="false">IF($B173="","",IFERROR(INDEX(Roster!$B$2:$B$301,MATCH($B173,Roster!$A$2:$A$301,0)),"ID not on Roster"))</f>
        <v>Bilal F.</v>
      </c>
      <c r="D173" s="14" t="s">
        <v>448</v>
      </c>
      <c r="E173" s="14"/>
      <c r="F173" s="14"/>
      <c r="G173" s="19" t="s">
        <v>476</v>
      </c>
      <c r="H173" s="14"/>
      <c r="I173" s="16"/>
      <c r="J173" s="14"/>
      <c r="K173" s="14" t="s">
        <v>74</v>
      </c>
      <c r="L173" s="16" t="n">
        <v>46235</v>
      </c>
      <c r="M173" s="15" t="str">
        <f aca="false">IF($I173="","",IF($J173="Yes","Done",IF($I173&lt;AsOf,"Overdue","Open")))</f>
        <v/>
      </c>
    </row>
    <row r="174" customFormat="false" ht="15" hidden="false" customHeight="false" outlineLevel="0" collapsed="false">
      <c r="A174" s="16" t="n">
        <v>46233</v>
      </c>
      <c r="B174" s="14" t="s">
        <v>154</v>
      </c>
      <c r="C174" s="15" t="str">
        <f aca="false">IF($B174="","",IFERROR(INDEX(Roster!$B$2:$B$301,MATCH($B174,Roster!$A$2:$A$301,0)),"ID not on Roster"))</f>
        <v>Jomo J.</v>
      </c>
      <c r="D174" s="14" t="s">
        <v>448</v>
      </c>
      <c r="E174" s="14"/>
      <c r="F174" s="14"/>
      <c r="G174" s="19" t="s">
        <v>558</v>
      </c>
      <c r="H174" s="14"/>
      <c r="I174" s="16"/>
      <c r="J174" s="14"/>
      <c r="K174" s="14" t="s">
        <v>84</v>
      </c>
      <c r="L174" s="16" t="n">
        <v>46236</v>
      </c>
      <c r="M174" s="15" t="str">
        <f aca="false">IF($I174="","",IF($J174="Yes","Done",IF($I174&lt;AsOf,"Overdue","Open")))</f>
        <v/>
      </c>
    </row>
    <row r="175" customFormat="false" ht="15" hidden="false" customHeight="false" outlineLevel="0" collapsed="false">
      <c r="A175" s="16" t="n">
        <v>46233</v>
      </c>
      <c r="B175" s="14" t="s">
        <v>158</v>
      </c>
      <c r="C175" s="15" t="str">
        <f aca="false">IF($B175="","",IFERROR(INDEX(Roster!$B$2:$B$301,MATCH($B175,Roster!$A$2:$A$301,0)),"ID not on Roster"))</f>
        <v>Xavier F.</v>
      </c>
      <c r="D175" s="14" t="s">
        <v>439</v>
      </c>
      <c r="E175" s="14"/>
      <c r="F175" s="14"/>
      <c r="G175" s="19" t="s">
        <v>444</v>
      </c>
      <c r="H175" s="14"/>
      <c r="I175" s="16"/>
      <c r="J175" s="14"/>
      <c r="K175" s="14" t="s">
        <v>84</v>
      </c>
      <c r="L175" s="16" t="n">
        <v>46234</v>
      </c>
      <c r="M175" s="15" t="str">
        <f aca="false">IF($I175="","",IF($J175="Yes","Done",IF($I175&lt;AsOf,"Overdue","Open")))</f>
        <v/>
      </c>
    </row>
    <row r="176" customFormat="false" ht="15" hidden="false" customHeight="false" outlineLevel="0" collapsed="false">
      <c r="A176" s="16" t="n">
        <v>46233</v>
      </c>
      <c r="B176" s="14" t="s">
        <v>160</v>
      </c>
      <c r="C176" s="15" t="str">
        <f aca="false">IF($B176="","",IFERROR(INDEX(Roster!$B$2:$B$301,MATCH($B176,Roster!$A$2:$A$301,0)),"ID not on Roster"))</f>
        <v>Rania J.</v>
      </c>
      <c r="D176" s="14" t="s">
        <v>448</v>
      </c>
      <c r="E176" s="14"/>
      <c r="F176" s="14"/>
      <c r="G176" s="19" t="s">
        <v>559</v>
      </c>
      <c r="H176" s="14"/>
      <c r="I176" s="16"/>
      <c r="J176" s="14"/>
      <c r="K176" s="14" t="s">
        <v>84</v>
      </c>
      <c r="L176" s="16" t="n">
        <v>46235</v>
      </c>
      <c r="M176" s="15" t="str">
        <f aca="false">IF($I176="","",IF($J176="Yes","Done",IF($I176&lt;AsOf,"Overdue","Open")))</f>
        <v/>
      </c>
    </row>
    <row r="177" customFormat="false" ht="15" hidden="false" customHeight="false" outlineLevel="0" collapsed="false">
      <c r="A177" s="16" t="n">
        <v>46233</v>
      </c>
      <c r="B177" s="14" t="s">
        <v>166</v>
      </c>
      <c r="C177" s="15" t="str">
        <f aca="false">IF($B177="","",IFERROR(INDEX(Roster!$B$2:$B$301,MATCH($B177,Roster!$A$2:$A$301,0)),"ID not on Roster"))</f>
        <v>Ximena I.</v>
      </c>
      <c r="D177" s="14" t="s">
        <v>448</v>
      </c>
      <c r="E177" s="14"/>
      <c r="F177" s="14"/>
      <c r="G177" s="19" t="s">
        <v>496</v>
      </c>
      <c r="H177" s="14"/>
      <c r="I177" s="16"/>
      <c r="J177" s="14"/>
      <c r="K177" s="14" t="s">
        <v>74</v>
      </c>
      <c r="L177" s="16" t="n">
        <v>46236</v>
      </c>
      <c r="M177" s="15" t="str">
        <f aca="false">IF($I177="","",IF($J177="Yes","Done",IF($I177&lt;AsOf,"Overdue","Open")))</f>
        <v/>
      </c>
    </row>
    <row r="178" customFormat="false" ht="15" hidden="false" customHeight="false" outlineLevel="0" collapsed="false">
      <c r="A178" s="16" t="n">
        <v>46233</v>
      </c>
      <c r="B178" s="14" t="s">
        <v>203</v>
      </c>
      <c r="C178" s="15" t="str">
        <f aca="false">IF($B178="","",IFERROR(INDEX(Roster!$B$2:$B$301,MATCH($B178,Roster!$A$2:$A$301,0)),"ID not on Roster"))</f>
        <v>Julia S.</v>
      </c>
      <c r="D178" s="14" t="s">
        <v>448</v>
      </c>
      <c r="E178" s="14"/>
      <c r="F178" s="14"/>
      <c r="G178" s="19" t="s">
        <v>560</v>
      </c>
      <c r="H178" s="14"/>
      <c r="I178" s="16"/>
      <c r="J178" s="14"/>
      <c r="K178" s="14" t="s">
        <v>84</v>
      </c>
      <c r="L178" s="16" t="n">
        <v>46234</v>
      </c>
      <c r="M178" s="15" t="str">
        <f aca="false">IF($I178="","",IF($J178="Yes","Done",IF($I178&lt;AsOf,"Overdue","Open")))</f>
        <v/>
      </c>
    </row>
    <row r="179" customFormat="false" ht="15" hidden="false" customHeight="false" outlineLevel="0" collapsed="false">
      <c r="A179" s="16" t="n">
        <v>46233</v>
      </c>
      <c r="B179" s="14" t="s">
        <v>209</v>
      </c>
      <c r="C179" s="15" t="str">
        <f aca="false">IF($B179="","",IFERROR(INDEX(Roster!$B$2:$B$301,MATCH($B179,Roster!$A$2:$A$301,0)),"ID not on Roster"))</f>
        <v>Hana A.</v>
      </c>
      <c r="D179" s="14" t="s">
        <v>439</v>
      </c>
      <c r="E179" s="14"/>
      <c r="F179" s="14"/>
      <c r="G179" s="19" t="s">
        <v>443</v>
      </c>
      <c r="H179" s="14"/>
      <c r="I179" s="16"/>
      <c r="J179" s="14"/>
      <c r="K179" s="14" t="s">
        <v>84</v>
      </c>
      <c r="L179" s="16" t="n">
        <v>46236</v>
      </c>
      <c r="M179" s="15" t="str">
        <f aca="false">IF($I179="","",IF($J179="Yes","Done",IF($I179&lt;AsOf,"Overdue","Open")))</f>
        <v/>
      </c>
    </row>
    <row r="180" customFormat="false" ht="15" hidden="false" customHeight="false" outlineLevel="0" collapsed="false">
      <c r="A180" s="16" t="n">
        <v>46233</v>
      </c>
      <c r="B180" s="14" t="s">
        <v>244</v>
      </c>
      <c r="C180" s="15" t="str">
        <f aca="false">IF($B180="","",IFERROR(INDEX(Roster!$B$2:$B$301,MATCH($B180,Roster!$A$2:$A$301,0)),"ID not on Roster"))</f>
        <v>Esther R.</v>
      </c>
      <c r="D180" s="14" t="s">
        <v>448</v>
      </c>
      <c r="E180" s="14"/>
      <c r="F180" s="14"/>
      <c r="G180" s="19" t="s">
        <v>561</v>
      </c>
      <c r="H180" s="14"/>
      <c r="I180" s="16"/>
      <c r="J180" s="14"/>
      <c r="K180" s="14" t="s">
        <v>74</v>
      </c>
      <c r="L180" s="16" t="n">
        <v>46235</v>
      </c>
      <c r="M180" s="15" t="str">
        <f aca="false">IF($I180="","",IF($J180="Yes","Done",IF($I180&lt;AsOf,"Overdue","Open")))</f>
        <v/>
      </c>
    </row>
    <row r="181" customFormat="false" ht="15" hidden="false" customHeight="false" outlineLevel="0" collapsed="false">
      <c r="A181" s="16" t="n">
        <v>46233</v>
      </c>
      <c r="B181" s="14" t="s">
        <v>249</v>
      </c>
      <c r="C181" s="15" t="str">
        <f aca="false">IF($B181="","",IFERROR(INDEX(Roster!$B$2:$B$301,MATCH($B181,Roster!$A$2:$A$301,0)),"ID not on Roster"))</f>
        <v>Amara D.</v>
      </c>
      <c r="D181" s="14" t="s">
        <v>439</v>
      </c>
      <c r="E181" s="14"/>
      <c r="F181" s="14"/>
      <c r="G181" s="19" t="s">
        <v>444</v>
      </c>
      <c r="H181" s="14"/>
      <c r="I181" s="16"/>
      <c r="J181" s="14"/>
      <c r="K181" s="14" t="s">
        <v>63</v>
      </c>
      <c r="L181" s="16" t="n">
        <v>46236</v>
      </c>
      <c r="M181" s="15" t="str">
        <f aca="false">IF($I181="","",IF($J181="Yes","Done",IF($I181&lt;AsOf,"Overdue","Open")))</f>
        <v/>
      </c>
    </row>
    <row r="182" customFormat="false" ht="15" hidden="false" customHeight="false" outlineLevel="0" collapsed="false">
      <c r="A182" s="16" t="n">
        <v>46233</v>
      </c>
      <c r="B182" s="14" t="s">
        <v>260</v>
      </c>
      <c r="C182" s="15" t="str">
        <f aca="false">IF($B182="","",IFERROR(INDEX(Roster!$B$2:$B$301,MATCH($B182,Roster!$A$2:$A$301,0)),"ID not on Roster"))</f>
        <v>Teo G.</v>
      </c>
      <c r="D182" s="14" t="s">
        <v>439</v>
      </c>
      <c r="E182" s="14"/>
      <c r="F182" s="14"/>
      <c r="G182" s="19" t="s">
        <v>442</v>
      </c>
      <c r="H182" s="14"/>
      <c r="I182" s="16"/>
      <c r="J182" s="14"/>
      <c r="K182" s="14" t="s">
        <v>101</v>
      </c>
      <c r="L182" s="16" t="n">
        <v>46236</v>
      </c>
      <c r="M182" s="15" t="str">
        <f aca="false">IF($I182="","",IF($J182="Yes","Done",IF($I182&lt;AsOf,"Overdue","Open")))</f>
        <v/>
      </c>
    </row>
    <row r="183" customFormat="false" ht="15" hidden="false" customHeight="false" outlineLevel="0" collapsed="false">
      <c r="A183" s="16" t="n">
        <v>46233</v>
      </c>
      <c r="B183" s="14" t="s">
        <v>264</v>
      </c>
      <c r="C183" s="15" t="str">
        <f aca="false">IF($B183="","",IFERROR(INDEX(Roster!$B$2:$B$301,MATCH($B183,Roster!$A$2:$A$301,0)),"ID not on Roster"))</f>
        <v>Julia L.</v>
      </c>
      <c r="D183" s="14" t="s">
        <v>448</v>
      </c>
      <c r="E183" s="14"/>
      <c r="F183" s="14"/>
      <c r="G183" s="19" t="s">
        <v>562</v>
      </c>
      <c r="H183" s="14"/>
      <c r="I183" s="16"/>
      <c r="J183" s="14"/>
      <c r="K183" s="14" t="s">
        <v>74</v>
      </c>
      <c r="L183" s="16" t="n">
        <v>46235</v>
      </c>
      <c r="M183" s="15" t="str">
        <f aca="false">IF($I183="","",IF($J183="Yes","Done",IF($I183&lt;AsOf,"Overdue","Open")))</f>
        <v/>
      </c>
    </row>
    <row r="184" customFormat="false" ht="15" hidden="false" customHeight="false" outlineLevel="0" collapsed="false">
      <c r="A184" s="16" t="n">
        <v>46233</v>
      </c>
      <c r="B184" s="14" t="s">
        <v>293</v>
      </c>
      <c r="C184" s="15" t="str">
        <f aca="false">IF($B184="","",IFERROR(INDEX(Roster!$B$2:$B$301,MATCH($B184,Roster!$A$2:$A$301,0)),"ID not on Roster"))</f>
        <v>Kofi L.</v>
      </c>
      <c r="D184" s="14" t="s">
        <v>439</v>
      </c>
      <c r="E184" s="14"/>
      <c r="F184" s="14"/>
      <c r="G184" s="19" t="s">
        <v>440</v>
      </c>
      <c r="H184" s="14"/>
      <c r="I184" s="16"/>
      <c r="J184" s="14"/>
      <c r="K184" s="14" t="s">
        <v>74</v>
      </c>
      <c r="L184" s="16" t="n">
        <v>46234</v>
      </c>
      <c r="M184" s="15" t="str">
        <f aca="false">IF($I184="","",IF($J184="Yes","Done",IF($I184&lt;AsOf,"Overdue","Open")))</f>
        <v/>
      </c>
    </row>
    <row r="185" customFormat="false" ht="15" hidden="false" customHeight="false" outlineLevel="0" collapsed="false">
      <c r="A185" s="16" t="n">
        <v>46233</v>
      </c>
      <c r="B185" s="14" t="s">
        <v>313</v>
      </c>
      <c r="C185" s="15" t="str">
        <f aca="false">IF($B185="","",IFERROR(INDEX(Roster!$B$2:$B$301,MATCH($B185,Roster!$A$2:$A$301,0)),"ID not on Roster"))</f>
        <v>Valeria G.</v>
      </c>
      <c r="D185" s="14" t="s">
        <v>448</v>
      </c>
      <c r="E185" s="14"/>
      <c r="F185" s="14"/>
      <c r="G185" s="19" t="s">
        <v>563</v>
      </c>
      <c r="H185" s="14"/>
      <c r="I185" s="16"/>
      <c r="J185" s="14"/>
      <c r="K185" s="14" t="s">
        <v>101</v>
      </c>
      <c r="L185" s="16" t="n">
        <v>46236</v>
      </c>
      <c r="M185" s="15" t="str">
        <f aca="false">IF($I185="","",IF($J185="Yes","Done",IF($I185&lt;AsOf,"Overdue","Open")))</f>
        <v/>
      </c>
    </row>
    <row r="186" customFormat="false" ht="15" hidden="false" customHeight="false" outlineLevel="0" collapsed="false">
      <c r="A186" s="16" t="n">
        <v>46233</v>
      </c>
      <c r="B186" s="14" t="s">
        <v>330</v>
      </c>
      <c r="C186" s="15" t="str">
        <f aca="false">IF($B186="","",IFERROR(INDEX(Roster!$B$2:$B$301,MATCH($B186,Roster!$A$2:$A$301,0)),"ID not on Roster"))</f>
        <v>Gloria E.</v>
      </c>
      <c r="D186" s="14" t="s">
        <v>448</v>
      </c>
      <c r="E186" s="14"/>
      <c r="F186" s="14"/>
      <c r="G186" s="19" t="s">
        <v>450</v>
      </c>
      <c r="H186" s="14"/>
      <c r="I186" s="16"/>
      <c r="J186" s="14"/>
      <c r="K186" s="14" t="s">
        <v>84</v>
      </c>
      <c r="L186" s="16" t="n">
        <v>46233</v>
      </c>
      <c r="M186" s="15" t="str">
        <f aca="false">IF($I186="","",IF($J186="Yes","Done",IF($I186&lt;AsOf,"Overdue","Open")))</f>
        <v/>
      </c>
    </row>
    <row r="187" customFormat="false" ht="15" hidden="false" customHeight="false" outlineLevel="0" collapsed="false">
      <c r="A187" s="16" t="n">
        <v>46233</v>
      </c>
      <c r="B187" s="14" t="s">
        <v>342</v>
      </c>
      <c r="C187" s="15" t="str">
        <f aca="false">IF($B187="","",IFERROR(INDEX(Roster!$B$2:$B$301,MATCH($B187,Roster!$A$2:$A$301,0)),"ID not on Roster"))</f>
        <v>Luis H.</v>
      </c>
      <c r="D187" s="14" t="s">
        <v>448</v>
      </c>
      <c r="E187" s="14"/>
      <c r="F187" s="14"/>
      <c r="G187" s="19" t="s">
        <v>564</v>
      </c>
      <c r="H187" s="14"/>
      <c r="I187" s="16"/>
      <c r="J187" s="14"/>
      <c r="K187" s="14" t="s">
        <v>74</v>
      </c>
      <c r="L187" s="16" t="n">
        <v>46235</v>
      </c>
      <c r="M187" s="15" t="str">
        <f aca="false">IF($I187="","",IF($J187="Yes","Done",IF($I187&lt;AsOf,"Overdue","Open")))</f>
        <v/>
      </c>
    </row>
    <row r="188" customFormat="false" ht="15" hidden="false" customHeight="false" outlineLevel="0" collapsed="false">
      <c r="A188" s="16" t="n">
        <v>46233</v>
      </c>
      <c r="B188" s="14" t="s">
        <v>348</v>
      </c>
      <c r="C188" s="15" t="str">
        <f aca="false">IF($B188="","",IFERROR(INDEX(Roster!$B$2:$B$301,MATCH($B188,Roster!$A$2:$A$301,0)),"ID not on Roster"))</f>
        <v>Amara R.</v>
      </c>
      <c r="D188" s="14" t="s">
        <v>518</v>
      </c>
      <c r="E188" s="14"/>
      <c r="F188" s="14"/>
      <c r="G188" s="19" t="s">
        <v>519</v>
      </c>
      <c r="H188" s="14"/>
      <c r="I188" s="16"/>
      <c r="J188" s="14"/>
      <c r="K188" s="14" t="s">
        <v>84</v>
      </c>
      <c r="L188" s="16" t="n">
        <v>46233</v>
      </c>
      <c r="M188" s="15" t="str">
        <f aca="false">IF($I188="","",IF($J188="Yes","Done",IF($I188&lt;AsOf,"Overdue","Open")))</f>
        <v/>
      </c>
    </row>
    <row r="189" customFormat="false" ht="15" hidden="false" customHeight="false" outlineLevel="0" collapsed="false">
      <c r="A189" s="16" t="n">
        <v>46233</v>
      </c>
      <c r="B189" s="14" t="s">
        <v>357</v>
      </c>
      <c r="C189" s="15" t="str">
        <f aca="false">IF($B189="","",IFERROR(INDEX(Roster!$B$2:$B$301,MATCH($B189,Roster!$A$2:$A$301,0)),"ID not on Roster"))</f>
        <v>Yara V.</v>
      </c>
      <c r="D189" s="14" t="s">
        <v>448</v>
      </c>
      <c r="E189" s="14"/>
      <c r="F189" s="14"/>
      <c r="G189" s="19" t="s">
        <v>565</v>
      </c>
      <c r="H189" s="14"/>
      <c r="I189" s="16"/>
      <c r="J189" s="14"/>
      <c r="K189" s="14" t="s">
        <v>84</v>
      </c>
      <c r="L189" s="16" t="n">
        <v>46236</v>
      </c>
      <c r="M189" s="15" t="str">
        <f aca="false">IF($I189="","",IF($J189="Yes","Done",IF($I189&lt;AsOf,"Overdue","Open")))</f>
        <v/>
      </c>
    </row>
    <row r="190" customFormat="false" ht="15" hidden="false" customHeight="false" outlineLevel="0" collapsed="false">
      <c r="A190" s="16" t="n">
        <v>46233</v>
      </c>
      <c r="B190" s="14" t="s">
        <v>374</v>
      </c>
      <c r="C190" s="15" t="str">
        <f aca="false">IF($B190="","",IFERROR(INDEX(Roster!$B$2:$B$301,MATCH($B190,Roster!$A$2:$A$301,0)),"ID not on Roster"))</f>
        <v>Emeka J.</v>
      </c>
      <c r="D190" s="14" t="s">
        <v>439</v>
      </c>
      <c r="E190" s="14"/>
      <c r="F190" s="14"/>
      <c r="G190" s="19" t="s">
        <v>447</v>
      </c>
      <c r="H190" s="14"/>
      <c r="I190" s="16"/>
      <c r="J190" s="14"/>
      <c r="K190" s="14" t="s">
        <v>74</v>
      </c>
      <c r="L190" s="16" t="n">
        <v>46235</v>
      </c>
      <c r="M190" s="15" t="str">
        <f aca="false">IF($I190="","",IF($J190="Yes","Done",IF($I190&lt;AsOf,"Overdue","Open")))</f>
        <v/>
      </c>
    </row>
    <row r="191" customFormat="false" ht="15" hidden="false" customHeight="false" outlineLevel="0" collapsed="false">
      <c r="A191" s="16" t="n">
        <v>46234</v>
      </c>
      <c r="B191" s="14" t="s">
        <v>75</v>
      </c>
      <c r="C191" s="15" t="str">
        <f aca="false">IF($B191="","",IFERROR(INDEX(Roster!$B$2:$B$301,MATCH($B191,Roster!$A$2:$A$301,0)),"ID not on Roster"))</f>
        <v>Caio O.</v>
      </c>
      <c r="D191" s="14" t="s">
        <v>439</v>
      </c>
      <c r="E191" s="14"/>
      <c r="F191" s="14"/>
      <c r="G191" s="19" t="s">
        <v>445</v>
      </c>
      <c r="H191" s="14"/>
      <c r="I191" s="16"/>
      <c r="J191" s="14"/>
      <c r="K191" s="14" t="s">
        <v>74</v>
      </c>
      <c r="L191" s="16" t="n">
        <v>46236</v>
      </c>
      <c r="M191" s="15" t="str">
        <f aca="false">IF($I191="","",IF($J191="Yes","Done",IF($I191&lt;AsOf,"Overdue","Open")))</f>
        <v/>
      </c>
    </row>
    <row r="192" customFormat="false" ht="15" hidden="false" customHeight="false" outlineLevel="0" collapsed="false">
      <c r="A192" s="16" t="n">
        <v>46234</v>
      </c>
      <c r="B192" s="14" t="s">
        <v>93</v>
      </c>
      <c r="C192" s="15" t="str">
        <f aca="false">IF($B192="","",IFERROR(INDEX(Roster!$B$2:$B$301,MATCH($B192,Roster!$A$2:$A$301,0)),"ID not on Roster"))</f>
        <v>Ugo H.</v>
      </c>
      <c r="D192" s="14" t="s">
        <v>448</v>
      </c>
      <c r="E192" s="14"/>
      <c r="F192" s="14"/>
      <c r="G192" s="19" t="s">
        <v>566</v>
      </c>
      <c r="H192" s="14"/>
      <c r="I192" s="16"/>
      <c r="J192" s="14"/>
      <c r="K192" s="14" t="s">
        <v>63</v>
      </c>
      <c r="L192" s="16" t="n">
        <v>46235</v>
      </c>
      <c r="M192" s="15" t="str">
        <f aca="false">IF($I192="","",IF($J192="Yes","Done",IF($I192&lt;AsOf,"Overdue","Open")))</f>
        <v/>
      </c>
    </row>
    <row r="193" customFormat="false" ht="15" hidden="false" customHeight="false" outlineLevel="0" collapsed="false">
      <c r="A193" s="16" t="n">
        <v>46234</v>
      </c>
      <c r="B193" s="14" t="s">
        <v>109</v>
      </c>
      <c r="C193" s="15" t="str">
        <f aca="false">IF($B193="","",IFERROR(INDEX(Roster!$B$2:$B$301,MATCH($B193,Roster!$A$2:$A$301,0)),"ID not on Roster"))</f>
        <v>Femi W.</v>
      </c>
      <c r="D193" s="14" t="s">
        <v>439</v>
      </c>
      <c r="E193" s="14"/>
      <c r="F193" s="14"/>
      <c r="G193" s="19" t="s">
        <v>445</v>
      </c>
      <c r="H193" s="14"/>
      <c r="I193" s="16"/>
      <c r="J193" s="14"/>
      <c r="K193" s="14" t="s">
        <v>74</v>
      </c>
      <c r="L193" s="16" t="n">
        <v>46235</v>
      </c>
      <c r="M193" s="15" t="str">
        <f aca="false">IF($I193="","",IF($J193="Yes","Done",IF($I193&lt;AsOf,"Overdue","Open")))</f>
        <v/>
      </c>
    </row>
    <row r="194" customFormat="false" ht="15" hidden="false" customHeight="false" outlineLevel="0" collapsed="false">
      <c r="A194" s="16" t="n">
        <v>46234</v>
      </c>
      <c r="B194" s="14" t="s">
        <v>124</v>
      </c>
      <c r="C194" s="15" t="str">
        <f aca="false">IF($B194="","",IFERROR(INDEX(Roster!$B$2:$B$301,MATCH($B194,Roster!$A$2:$A$301,0)),"ID not on Roster"))</f>
        <v>Dimitra F.</v>
      </c>
      <c r="D194" s="14" t="s">
        <v>448</v>
      </c>
      <c r="E194" s="14"/>
      <c r="F194" s="14"/>
      <c r="G194" s="19" t="s">
        <v>567</v>
      </c>
      <c r="H194" s="14"/>
      <c r="I194" s="16"/>
      <c r="J194" s="14"/>
      <c r="K194" s="14" t="s">
        <v>84</v>
      </c>
      <c r="L194" s="16" t="n">
        <v>46237</v>
      </c>
      <c r="M194" s="15" t="str">
        <f aca="false">IF($I194="","",IF($J194="Yes","Done",IF($I194&lt;AsOf,"Overdue","Open")))</f>
        <v/>
      </c>
    </row>
    <row r="195" customFormat="false" ht="15" hidden="false" customHeight="false" outlineLevel="0" collapsed="false">
      <c r="A195" s="16" t="n">
        <v>46234</v>
      </c>
      <c r="B195" s="14" t="s">
        <v>138</v>
      </c>
      <c r="C195" s="15" t="str">
        <f aca="false">IF($B195="","",IFERROR(INDEX(Roster!$B$2:$B$301,MATCH($B195,Roster!$A$2:$A$301,0)),"ID not on Roster"))</f>
        <v>Dewi T.</v>
      </c>
      <c r="D195" s="14" t="s">
        <v>448</v>
      </c>
      <c r="E195" s="14"/>
      <c r="F195" s="14"/>
      <c r="G195" s="19" t="s">
        <v>568</v>
      </c>
      <c r="H195" s="14"/>
      <c r="I195" s="16"/>
      <c r="J195" s="14"/>
      <c r="K195" s="14" t="s">
        <v>63</v>
      </c>
      <c r="L195" s="16" t="n">
        <v>46234</v>
      </c>
      <c r="M195" s="15" t="str">
        <f aca="false">IF($I195="","",IF($J195="Yes","Done",IF($I195&lt;AsOf,"Overdue","Open")))</f>
        <v/>
      </c>
    </row>
    <row r="196" customFormat="false" ht="15" hidden="false" customHeight="false" outlineLevel="0" collapsed="false">
      <c r="A196" s="16" t="n">
        <v>46234</v>
      </c>
      <c r="B196" s="14" t="s">
        <v>142</v>
      </c>
      <c r="C196" s="15" t="str">
        <f aca="false">IF($B196="","",IFERROR(INDEX(Roster!$B$2:$B$301,MATCH($B196,Roster!$A$2:$A$301,0)),"ID not on Roster"))</f>
        <v>Gabriel M.</v>
      </c>
      <c r="D196" s="14" t="s">
        <v>448</v>
      </c>
      <c r="E196" s="14"/>
      <c r="F196" s="14"/>
      <c r="G196" s="19" t="s">
        <v>569</v>
      </c>
      <c r="H196" s="14"/>
      <c r="I196" s="16"/>
      <c r="J196" s="14"/>
      <c r="K196" s="14" t="s">
        <v>74</v>
      </c>
      <c r="L196" s="16" t="n">
        <v>46235</v>
      </c>
      <c r="M196" s="15" t="str">
        <f aca="false">IF($I196="","",IF($J196="Yes","Done",IF($I196&lt;AsOf,"Overdue","Open")))</f>
        <v/>
      </c>
    </row>
    <row r="197" customFormat="false" ht="15" hidden="false" customHeight="false" outlineLevel="0" collapsed="false">
      <c r="A197" s="16" t="n">
        <v>46234</v>
      </c>
      <c r="B197" s="14" t="s">
        <v>151</v>
      </c>
      <c r="C197" s="15" t="str">
        <f aca="false">IF($B197="","",IFERROR(INDEX(Roster!$B$2:$B$301,MATCH($B197,Roster!$A$2:$A$301,0)),"ID not on Roster"))</f>
        <v>Bianca I.</v>
      </c>
      <c r="D197" s="14" t="s">
        <v>448</v>
      </c>
      <c r="E197" s="14"/>
      <c r="F197" s="14"/>
      <c r="G197" s="19" t="s">
        <v>513</v>
      </c>
      <c r="H197" s="14"/>
      <c r="I197" s="16"/>
      <c r="J197" s="14"/>
      <c r="K197" s="14" t="s">
        <v>63</v>
      </c>
      <c r="L197" s="16" t="n">
        <v>46237</v>
      </c>
      <c r="M197" s="15" t="str">
        <f aca="false">IF($I197="","",IF($J197="Yes","Done",IF($I197&lt;AsOf,"Overdue","Open")))</f>
        <v/>
      </c>
    </row>
    <row r="198" customFormat="false" ht="15" hidden="false" customHeight="false" outlineLevel="0" collapsed="false">
      <c r="A198" s="16" t="n">
        <v>46234</v>
      </c>
      <c r="B198" s="14" t="s">
        <v>156</v>
      </c>
      <c r="C198" s="15" t="str">
        <f aca="false">IF($B198="","",IFERROR(INDEX(Roster!$B$2:$B$301,MATCH($B198,Roster!$A$2:$A$301,0)),"ID not on Roster"))</f>
        <v>Julia P.</v>
      </c>
      <c r="D198" s="14" t="s">
        <v>448</v>
      </c>
      <c r="E198" s="14"/>
      <c r="F198" s="14"/>
      <c r="G198" s="19" t="s">
        <v>570</v>
      </c>
      <c r="H198" s="14"/>
      <c r="I198" s="16"/>
      <c r="J198" s="14"/>
      <c r="K198" s="14" t="s">
        <v>63</v>
      </c>
      <c r="L198" s="16"/>
      <c r="M198" s="15" t="str">
        <f aca="false">IF($I198="","",IF($J198="Yes","Done",IF($I198&lt;AsOf,"Overdue","Open")))</f>
        <v/>
      </c>
    </row>
    <row r="199" customFormat="false" ht="15" hidden="false" customHeight="false" outlineLevel="0" collapsed="false">
      <c r="A199" s="16" t="n">
        <v>46234</v>
      </c>
      <c r="B199" s="14" t="s">
        <v>192</v>
      </c>
      <c r="C199" s="15" t="str">
        <f aca="false">IF($B199="","",IFERROR(INDEX(Roster!$B$2:$B$301,MATCH($B199,Roster!$A$2:$A$301,0)),"ID not on Roster"))</f>
        <v>Vera V.</v>
      </c>
      <c r="D199" s="14" t="s">
        <v>439</v>
      </c>
      <c r="E199" s="14"/>
      <c r="F199" s="14"/>
      <c r="G199" s="19" t="s">
        <v>440</v>
      </c>
      <c r="H199" s="14"/>
      <c r="I199" s="16"/>
      <c r="J199" s="14"/>
      <c r="K199" s="14" t="s">
        <v>84</v>
      </c>
      <c r="L199" s="16" t="n">
        <v>46237</v>
      </c>
      <c r="M199" s="15" t="str">
        <f aca="false">IF($I199="","",IF($J199="Yes","Done",IF($I199&lt;AsOf,"Overdue","Open")))</f>
        <v/>
      </c>
    </row>
    <row r="200" customFormat="false" ht="15" hidden="false" customHeight="false" outlineLevel="0" collapsed="false">
      <c r="A200" s="16" t="n">
        <v>46234</v>
      </c>
      <c r="B200" s="14" t="s">
        <v>237</v>
      </c>
      <c r="C200" s="15" t="str">
        <f aca="false">IF($B200="","",IFERROR(INDEX(Roster!$B$2:$B$301,MATCH($B200,Roster!$A$2:$A$301,0)),"ID not on Roster"))</f>
        <v>Oscar J.</v>
      </c>
      <c r="D200" s="14" t="s">
        <v>448</v>
      </c>
      <c r="E200" s="14"/>
      <c r="F200" s="14"/>
      <c r="G200" s="19" t="s">
        <v>571</v>
      </c>
      <c r="H200" s="14"/>
      <c r="I200" s="16"/>
      <c r="J200" s="14"/>
      <c r="K200" s="14" t="s">
        <v>74</v>
      </c>
      <c r="L200" s="16" t="n">
        <v>46235</v>
      </c>
      <c r="M200" s="15" t="str">
        <f aca="false">IF($I200="","",IF($J200="Yes","Done",IF($I200&lt;AsOf,"Overdue","Open")))</f>
        <v/>
      </c>
    </row>
    <row r="201" customFormat="false" ht="15" hidden="false" customHeight="false" outlineLevel="0" collapsed="false">
      <c r="A201" s="16" t="n">
        <v>46234</v>
      </c>
      <c r="B201" s="14" t="s">
        <v>297</v>
      </c>
      <c r="C201" s="15" t="str">
        <f aca="false">IF($B201="","",IFERROR(INDEX(Roster!$B$2:$B$301,MATCH($B201,Roster!$A$2:$A$301,0)),"ID not on Roster"))</f>
        <v>Ines D.</v>
      </c>
      <c r="D201" s="14" t="s">
        <v>439</v>
      </c>
      <c r="E201" s="14"/>
      <c r="F201" s="14"/>
      <c r="G201" s="19" t="s">
        <v>443</v>
      </c>
      <c r="H201" s="14"/>
      <c r="I201" s="16"/>
      <c r="J201" s="14"/>
      <c r="K201" s="14" t="s">
        <v>63</v>
      </c>
      <c r="L201" s="16" t="n">
        <v>46234</v>
      </c>
      <c r="M201" s="15" t="str">
        <f aca="false">IF($I201="","",IF($J201="Yes","Done",IF($I201&lt;AsOf,"Overdue","Open")))</f>
        <v/>
      </c>
    </row>
    <row r="202" customFormat="false" ht="15" hidden="false" customHeight="false" outlineLevel="0" collapsed="false">
      <c r="A202" s="16" t="n">
        <v>46234</v>
      </c>
      <c r="B202" s="14" t="s">
        <v>309</v>
      </c>
      <c r="C202" s="15" t="str">
        <f aca="false">IF($B202="","",IFERROR(INDEX(Roster!$B$2:$B$301,MATCH($B202,Roster!$A$2:$A$301,0)),"ID not on Roster"))</f>
        <v>Noor W.</v>
      </c>
      <c r="D202" s="14" t="s">
        <v>448</v>
      </c>
      <c r="E202" s="14"/>
      <c r="F202" s="14"/>
      <c r="G202" s="19" t="s">
        <v>572</v>
      </c>
      <c r="H202" s="14"/>
      <c r="I202" s="16"/>
      <c r="J202" s="14"/>
      <c r="K202" s="14" t="s">
        <v>101</v>
      </c>
      <c r="L202" s="16" t="n">
        <v>46237</v>
      </c>
      <c r="M202" s="15" t="str">
        <f aca="false">IF($I202="","",IF($J202="Yes","Done",IF($I202&lt;AsOf,"Overdue","Open")))</f>
        <v/>
      </c>
    </row>
    <row r="203" customFormat="false" ht="15" hidden="false" customHeight="false" outlineLevel="0" collapsed="false">
      <c r="A203" s="16" t="n">
        <v>46234</v>
      </c>
      <c r="B203" s="14" t="s">
        <v>328</v>
      </c>
      <c r="C203" s="15" t="str">
        <f aca="false">IF($B203="","",IFERROR(INDEX(Roster!$B$2:$B$301,MATCH($B203,Roster!$A$2:$A$301,0)),"ID not on Roster"))</f>
        <v>Filipe I.</v>
      </c>
      <c r="D203" s="14" t="s">
        <v>448</v>
      </c>
      <c r="E203" s="14"/>
      <c r="F203" s="14"/>
      <c r="G203" s="19" t="s">
        <v>570</v>
      </c>
      <c r="H203" s="14"/>
      <c r="I203" s="16"/>
      <c r="J203" s="14"/>
      <c r="K203" s="14" t="s">
        <v>101</v>
      </c>
      <c r="L203" s="16" t="n">
        <v>46234</v>
      </c>
      <c r="M203" s="15" t="str">
        <f aca="false">IF($I203="","",IF($J203="Yes","Done",IF($I203&lt;AsOf,"Overdue","Open")))</f>
        <v/>
      </c>
    </row>
    <row r="204" customFormat="false" ht="15" hidden="false" customHeight="false" outlineLevel="0" collapsed="false">
      <c r="A204" s="16" t="n">
        <v>46234</v>
      </c>
      <c r="B204" s="14" t="s">
        <v>344</v>
      </c>
      <c r="C204" s="15" t="str">
        <f aca="false">IF($B204="","",IFERROR(INDEX(Roster!$B$2:$B$301,MATCH($B204,Roster!$A$2:$A$301,0)),"ID not on Roster"))</f>
        <v>Joaquin L.</v>
      </c>
      <c r="D204" s="14" t="s">
        <v>448</v>
      </c>
      <c r="E204" s="14"/>
      <c r="F204" s="14"/>
      <c r="G204" s="19" t="s">
        <v>450</v>
      </c>
      <c r="H204" s="14"/>
      <c r="I204" s="16"/>
      <c r="J204" s="14"/>
      <c r="K204" s="14" t="s">
        <v>101</v>
      </c>
      <c r="L204" s="16" t="n">
        <v>46237</v>
      </c>
      <c r="M204" s="15" t="str">
        <f aca="false">IF($I204="","",IF($J204="Yes","Done",IF($I204&lt;AsOf,"Overdue","Open")))</f>
        <v/>
      </c>
    </row>
    <row r="205" customFormat="false" ht="15" hidden="false" customHeight="false" outlineLevel="0" collapsed="false">
      <c r="A205" s="16" t="n">
        <v>46234</v>
      </c>
      <c r="B205" s="14" t="s">
        <v>378</v>
      </c>
      <c r="C205" s="15" t="str">
        <f aca="false">IF($B205="","",IFERROR(INDEX(Roster!$B$2:$B$301,MATCH($B205,Roster!$A$2:$A$301,0)),"ID not on Roster"))</f>
        <v>Paula K.</v>
      </c>
      <c r="D205" s="14" t="s">
        <v>439</v>
      </c>
      <c r="E205" s="14"/>
      <c r="F205" s="14"/>
      <c r="G205" s="19" t="s">
        <v>530</v>
      </c>
      <c r="H205" s="14"/>
      <c r="I205" s="16"/>
      <c r="J205" s="14"/>
      <c r="K205" s="14" t="s">
        <v>101</v>
      </c>
      <c r="L205" s="16" t="n">
        <v>46234</v>
      </c>
      <c r="M205" s="15" t="str">
        <f aca="false">IF($I205="","",IF($J205="Yes","Done",IF($I205&lt;AsOf,"Overdue","Open")))</f>
        <v/>
      </c>
    </row>
    <row r="206" customFormat="false" ht="15" hidden="false" customHeight="false" outlineLevel="0" collapsed="false">
      <c r="A206" s="16" t="n">
        <v>46235</v>
      </c>
      <c r="B206" s="14" t="s">
        <v>106</v>
      </c>
      <c r="C206" s="15" t="str">
        <f aca="false">IF($B206="","",IFERROR(INDEX(Roster!$B$2:$B$301,MATCH($B206,Roster!$A$2:$A$301,0)),"ID not on Roster"))</f>
        <v>Kemi B.</v>
      </c>
      <c r="D206" s="14" t="s">
        <v>448</v>
      </c>
      <c r="E206" s="14"/>
      <c r="F206" s="14"/>
      <c r="G206" s="19" t="s">
        <v>499</v>
      </c>
      <c r="H206" s="14"/>
      <c r="I206" s="16"/>
      <c r="J206" s="14"/>
      <c r="K206" s="14" t="s">
        <v>84</v>
      </c>
      <c r="L206" s="16" t="n">
        <v>46236</v>
      </c>
      <c r="M206" s="15" t="str">
        <f aca="false">IF($I206="","",IF($J206="Yes","Done",IF($I206&lt;AsOf,"Overdue","Open")))</f>
        <v/>
      </c>
    </row>
    <row r="207" customFormat="false" ht="15" hidden="false" customHeight="false" outlineLevel="0" collapsed="false">
      <c r="A207" s="16" t="n">
        <v>46235</v>
      </c>
      <c r="B207" s="14" t="s">
        <v>145</v>
      </c>
      <c r="C207" s="15" t="str">
        <f aca="false">IF($B207="","",IFERROR(INDEX(Roster!$B$2:$B$301,MATCH($B207,Roster!$A$2:$A$301,0)),"ID not on Roster"))</f>
        <v>Diego F.</v>
      </c>
      <c r="D207" s="14" t="s">
        <v>448</v>
      </c>
      <c r="E207" s="14"/>
      <c r="F207" s="14"/>
      <c r="G207" s="19" t="s">
        <v>457</v>
      </c>
      <c r="H207" s="14"/>
      <c r="I207" s="16"/>
      <c r="J207" s="14"/>
      <c r="K207" s="14" t="s">
        <v>74</v>
      </c>
      <c r="L207" s="16" t="n">
        <v>46238</v>
      </c>
      <c r="M207" s="15" t="str">
        <f aca="false">IF($I207="","",IF($J207="Yes","Done",IF($I207&lt;AsOf,"Overdue","Open")))</f>
        <v/>
      </c>
    </row>
    <row r="208" customFormat="false" ht="15" hidden="false" customHeight="false" outlineLevel="0" collapsed="false">
      <c r="A208" s="16" t="n">
        <v>46235</v>
      </c>
      <c r="B208" s="14" t="s">
        <v>158</v>
      </c>
      <c r="C208" s="15" t="str">
        <f aca="false">IF($B208="","",IFERROR(INDEX(Roster!$B$2:$B$301,MATCH($B208,Roster!$A$2:$A$301,0)),"ID not on Roster"))</f>
        <v>Xavier F.</v>
      </c>
      <c r="D208" s="14" t="s">
        <v>448</v>
      </c>
      <c r="E208" s="14"/>
      <c r="F208" s="14"/>
      <c r="G208" s="19" t="s">
        <v>573</v>
      </c>
      <c r="H208" s="14"/>
      <c r="I208" s="16"/>
      <c r="J208" s="14"/>
      <c r="K208" s="14" t="s">
        <v>84</v>
      </c>
      <c r="L208" s="16" t="n">
        <v>46236</v>
      </c>
      <c r="M208" s="15" t="str">
        <f aca="false">IF($I208="","",IF($J208="Yes","Done",IF($I208&lt;AsOf,"Overdue","Open")))</f>
        <v/>
      </c>
    </row>
    <row r="209" customFormat="false" ht="15" hidden="false" customHeight="false" outlineLevel="0" collapsed="false">
      <c r="A209" s="16" t="n">
        <v>46235</v>
      </c>
      <c r="B209" s="14" t="s">
        <v>162</v>
      </c>
      <c r="C209" s="15" t="str">
        <f aca="false">IF($B209="","",IFERROR(INDEX(Roster!$B$2:$B$301,MATCH($B209,Roster!$A$2:$A$301,0)),"ID not on Roster"))</f>
        <v>Mateo D.</v>
      </c>
      <c r="D209" s="14" t="s">
        <v>439</v>
      </c>
      <c r="E209" s="14"/>
      <c r="F209" s="14"/>
      <c r="G209" s="19" t="s">
        <v>441</v>
      </c>
      <c r="H209" s="14"/>
      <c r="I209" s="16"/>
      <c r="J209" s="14"/>
      <c r="K209" s="14" t="s">
        <v>74</v>
      </c>
      <c r="L209" s="16" t="n">
        <v>46237</v>
      </c>
      <c r="M209" s="15" t="str">
        <f aca="false">IF($I209="","",IF($J209="Yes","Done",IF($I209&lt;AsOf,"Overdue","Open")))</f>
        <v/>
      </c>
    </row>
    <row r="210" customFormat="false" ht="15" hidden="false" customHeight="false" outlineLevel="0" collapsed="false">
      <c r="A210" s="16" t="n">
        <v>46235</v>
      </c>
      <c r="B210" s="14" t="s">
        <v>184</v>
      </c>
      <c r="C210" s="15" t="str">
        <f aca="false">IF($B210="","",IFERROR(INDEX(Roster!$B$2:$B$301,MATCH($B210,Roster!$A$2:$A$301,0)),"ID not on Roster"))</f>
        <v>Lucia Z.</v>
      </c>
      <c r="D210" s="14" t="s">
        <v>448</v>
      </c>
      <c r="E210" s="14"/>
      <c r="F210" s="14"/>
      <c r="G210" s="19" t="s">
        <v>574</v>
      </c>
      <c r="H210" s="14"/>
      <c r="I210" s="16"/>
      <c r="J210" s="14"/>
      <c r="K210" s="14" t="s">
        <v>74</v>
      </c>
      <c r="L210" s="16" t="n">
        <v>46237</v>
      </c>
      <c r="M210" s="15" t="str">
        <f aca="false">IF($I210="","",IF($J210="Yes","Done",IF($I210&lt;AsOf,"Overdue","Open")))</f>
        <v/>
      </c>
    </row>
    <row r="211" customFormat="false" ht="15" hidden="false" customHeight="false" outlineLevel="0" collapsed="false">
      <c r="A211" s="16" t="n">
        <v>46235</v>
      </c>
      <c r="B211" s="14" t="s">
        <v>207</v>
      </c>
      <c r="C211" s="15" t="str">
        <f aca="false">IF($B211="","",IFERROR(INDEX(Roster!$B$2:$B$301,MATCH($B211,Roster!$A$2:$A$301,0)),"ID not on Roster"))</f>
        <v>Zanele P.</v>
      </c>
      <c r="D211" s="14" t="s">
        <v>448</v>
      </c>
      <c r="E211" s="14"/>
      <c r="F211" s="14"/>
      <c r="G211" s="19" t="s">
        <v>575</v>
      </c>
      <c r="H211" s="14"/>
      <c r="I211" s="16"/>
      <c r="J211" s="14"/>
      <c r="K211" s="14" t="s">
        <v>84</v>
      </c>
      <c r="L211" s="16" t="n">
        <v>46236</v>
      </c>
      <c r="M211" s="15" t="str">
        <f aca="false">IF($I211="","",IF($J211="Yes","Done",IF($I211&lt;AsOf,"Overdue","Open")))</f>
        <v/>
      </c>
    </row>
    <row r="212" customFormat="false" ht="15" hidden="false" customHeight="false" outlineLevel="0" collapsed="false">
      <c r="A212" s="16" t="n">
        <v>46235</v>
      </c>
      <c r="B212" s="14" t="s">
        <v>209</v>
      </c>
      <c r="C212" s="15" t="str">
        <f aca="false">IF($B212="","",IFERROR(INDEX(Roster!$B$2:$B$301,MATCH($B212,Roster!$A$2:$A$301,0)),"ID not on Roster"))</f>
        <v>Hana A.</v>
      </c>
      <c r="D212" s="14" t="s">
        <v>448</v>
      </c>
      <c r="E212" s="14"/>
      <c r="F212" s="14"/>
      <c r="G212" s="19" t="s">
        <v>576</v>
      </c>
      <c r="H212" s="14"/>
      <c r="I212" s="16"/>
      <c r="J212" s="14"/>
      <c r="K212" s="14" t="s">
        <v>84</v>
      </c>
      <c r="L212" s="16" t="n">
        <v>46235</v>
      </c>
      <c r="M212" s="15" t="str">
        <f aca="false">IF($I212="","",IF($J212="Yes","Done",IF($I212&lt;AsOf,"Overdue","Open")))</f>
        <v/>
      </c>
    </row>
    <row r="213" customFormat="false" ht="15" hidden="false" customHeight="false" outlineLevel="0" collapsed="false">
      <c r="A213" s="16" t="n">
        <v>46235</v>
      </c>
      <c r="B213" s="14" t="s">
        <v>222</v>
      </c>
      <c r="C213" s="15" t="str">
        <f aca="false">IF($B213="","",IFERROR(INDEX(Roster!$B$2:$B$301,MATCH($B213,Roster!$A$2:$A$301,0)),"ID not on Roster"))</f>
        <v>Esther P.</v>
      </c>
      <c r="D213" s="14" t="s">
        <v>439</v>
      </c>
      <c r="E213" s="14"/>
      <c r="F213" s="14"/>
      <c r="G213" s="19" t="s">
        <v>442</v>
      </c>
      <c r="H213" s="14"/>
      <c r="I213" s="16"/>
      <c r="J213" s="14"/>
      <c r="K213" s="14" t="s">
        <v>101</v>
      </c>
      <c r="L213" s="16" t="n">
        <v>46236</v>
      </c>
      <c r="M213" s="15" t="str">
        <f aca="false">IF($I213="","",IF($J213="Yes","Done",IF($I213&lt;AsOf,"Overdue","Open")))</f>
        <v/>
      </c>
    </row>
    <row r="214" customFormat="false" ht="15" hidden="false" customHeight="false" outlineLevel="0" collapsed="false">
      <c r="A214" s="16" t="n">
        <v>46235</v>
      </c>
      <c r="B214" s="14" t="s">
        <v>249</v>
      </c>
      <c r="C214" s="15" t="str">
        <f aca="false">IF($B214="","",IFERROR(INDEX(Roster!$B$2:$B$301,MATCH($B214,Roster!$A$2:$A$301,0)),"ID not on Roster"))</f>
        <v>Amara D.</v>
      </c>
      <c r="D214" s="14" t="s">
        <v>448</v>
      </c>
      <c r="E214" s="14"/>
      <c r="F214" s="14"/>
      <c r="G214" s="19" t="s">
        <v>504</v>
      </c>
      <c r="H214" s="14"/>
      <c r="I214" s="16"/>
      <c r="J214" s="14"/>
      <c r="K214" s="14" t="s">
        <v>63</v>
      </c>
      <c r="L214" s="16" t="n">
        <v>46238</v>
      </c>
      <c r="M214" s="15" t="str">
        <f aca="false">IF($I214="","",IF($J214="Yes","Done",IF($I214&lt;AsOf,"Overdue","Open")))</f>
        <v/>
      </c>
    </row>
    <row r="215" customFormat="false" ht="15" hidden="false" customHeight="false" outlineLevel="0" collapsed="false">
      <c r="A215" s="16" t="n">
        <v>46235</v>
      </c>
      <c r="B215" s="14" t="s">
        <v>260</v>
      </c>
      <c r="C215" s="15" t="str">
        <f aca="false">IF($B215="","",IFERROR(INDEX(Roster!$B$2:$B$301,MATCH($B215,Roster!$A$2:$A$301,0)),"ID not on Roster"))</f>
        <v>Teo G.</v>
      </c>
      <c r="D215" s="14" t="s">
        <v>448</v>
      </c>
      <c r="E215" s="14"/>
      <c r="F215" s="14"/>
      <c r="G215" s="19" t="s">
        <v>559</v>
      </c>
      <c r="H215" s="14"/>
      <c r="I215" s="16"/>
      <c r="J215" s="14"/>
      <c r="K215" s="14" t="s">
        <v>101</v>
      </c>
      <c r="L215" s="16" t="n">
        <v>46235</v>
      </c>
      <c r="M215" s="15" t="str">
        <f aca="false">IF($I215="","",IF($J215="Yes","Done",IF($I215&lt;AsOf,"Overdue","Open")))</f>
        <v/>
      </c>
    </row>
    <row r="216" customFormat="false" ht="15" hidden="false" customHeight="false" outlineLevel="0" collapsed="false">
      <c r="A216" s="16" t="n">
        <v>46235</v>
      </c>
      <c r="B216" s="14" t="s">
        <v>278</v>
      </c>
      <c r="C216" s="15" t="str">
        <f aca="false">IF($B216="","",IFERROR(INDEX(Roster!$B$2:$B$301,MATCH($B216,Roster!$A$2:$A$301,0)),"ID not on Roster"))</f>
        <v>Cosmin O.</v>
      </c>
      <c r="D216" s="14" t="s">
        <v>439</v>
      </c>
      <c r="E216" s="14"/>
      <c r="F216" s="14"/>
      <c r="G216" s="19" t="s">
        <v>442</v>
      </c>
      <c r="H216" s="14"/>
      <c r="I216" s="16"/>
      <c r="J216" s="14"/>
      <c r="K216" s="14" t="s">
        <v>101</v>
      </c>
      <c r="L216" s="16" t="n">
        <v>46235</v>
      </c>
      <c r="M216" s="15" t="str">
        <f aca="false">IF($I216="","",IF($J216="Yes","Done",IF($I216&lt;AsOf,"Overdue","Open")))</f>
        <v/>
      </c>
    </row>
    <row r="217" customFormat="false" ht="15" hidden="false" customHeight="false" outlineLevel="0" collapsed="false">
      <c r="A217" s="16" t="n">
        <v>46235</v>
      </c>
      <c r="B217" s="14" t="s">
        <v>293</v>
      </c>
      <c r="C217" s="15" t="str">
        <f aca="false">IF($B217="","",IFERROR(INDEX(Roster!$B$2:$B$301,MATCH($B217,Roster!$A$2:$A$301,0)),"ID not on Roster"))</f>
        <v>Kofi L.</v>
      </c>
      <c r="D217" s="14" t="s">
        <v>448</v>
      </c>
      <c r="E217" s="14"/>
      <c r="F217" s="14"/>
      <c r="G217" s="19" t="s">
        <v>577</v>
      </c>
      <c r="H217" s="14"/>
      <c r="I217" s="16"/>
      <c r="J217" s="14"/>
      <c r="K217" s="14" t="s">
        <v>74</v>
      </c>
      <c r="L217" s="16"/>
      <c r="M217" s="15" t="str">
        <f aca="false">IF($I217="","",IF($J217="Yes","Done",IF($I217&lt;AsOf,"Overdue","Open")))</f>
        <v/>
      </c>
    </row>
    <row r="218" customFormat="false" ht="15" hidden="false" customHeight="false" outlineLevel="0" collapsed="false">
      <c r="A218" s="16" t="n">
        <v>46235</v>
      </c>
      <c r="B218" s="14" t="s">
        <v>295</v>
      </c>
      <c r="C218" s="15" t="str">
        <f aca="false">IF($B218="","",IFERROR(INDEX(Roster!$B$2:$B$301,MATCH($B218,Roster!$A$2:$A$301,0)),"ID not on Roster"))</f>
        <v>Imran F.</v>
      </c>
      <c r="D218" s="14" t="s">
        <v>439</v>
      </c>
      <c r="E218" s="14"/>
      <c r="F218" s="14"/>
      <c r="G218" s="19" t="s">
        <v>444</v>
      </c>
      <c r="H218" s="14"/>
      <c r="I218" s="16"/>
      <c r="J218" s="14"/>
      <c r="K218" s="14" t="s">
        <v>84</v>
      </c>
      <c r="L218" s="16" t="n">
        <v>46237</v>
      </c>
      <c r="M218" s="15" t="str">
        <f aca="false">IF($I218="","",IF($J218="Yes","Done",IF($I218&lt;AsOf,"Overdue","Open")))</f>
        <v/>
      </c>
    </row>
    <row r="219" customFormat="false" ht="15" hidden="false" customHeight="false" outlineLevel="0" collapsed="false">
      <c r="A219" s="16" t="n">
        <v>46235</v>
      </c>
      <c r="B219" s="14" t="s">
        <v>303</v>
      </c>
      <c r="C219" s="15" t="str">
        <f aca="false">IF($B219="","",IFERROR(INDEX(Roster!$B$2:$B$301,MATCH($B219,Roster!$A$2:$A$301,0)),"ID not on Roster"))</f>
        <v>Ugo Z.</v>
      </c>
      <c r="D219" s="14" t="s">
        <v>448</v>
      </c>
      <c r="E219" s="14"/>
      <c r="F219" s="14"/>
      <c r="G219" s="19" t="s">
        <v>578</v>
      </c>
      <c r="H219" s="14"/>
      <c r="I219" s="16"/>
      <c r="J219" s="14"/>
      <c r="K219" s="14" t="s">
        <v>101</v>
      </c>
      <c r="L219" s="16" t="n">
        <v>46235</v>
      </c>
      <c r="M219" s="15" t="str">
        <f aca="false">IF($I219="","",IF($J219="Yes","Done",IF($I219&lt;AsOf,"Overdue","Open")))</f>
        <v/>
      </c>
    </row>
    <row r="220" customFormat="false" ht="15" hidden="false" customHeight="false" outlineLevel="0" collapsed="false">
      <c r="A220" s="16" t="n">
        <v>46235</v>
      </c>
      <c r="B220" s="14" t="s">
        <v>321</v>
      </c>
      <c r="C220" s="15" t="str">
        <f aca="false">IF($B220="","",IFERROR(INDEX(Roster!$B$2:$B$301,MATCH($B220,Roster!$A$2:$A$301,0)),"ID not on Roster"))</f>
        <v>Umar S.</v>
      </c>
      <c r="D220" s="14" t="s">
        <v>448</v>
      </c>
      <c r="E220" s="14"/>
      <c r="F220" s="14"/>
      <c r="G220" s="19" t="s">
        <v>579</v>
      </c>
      <c r="H220" s="14"/>
      <c r="I220" s="16"/>
      <c r="J220" s="14"/>
      <c r="K220" s="14" t="s">
        <v>84</v>
      </c>
      <c r="L220" s="16" t="n">
        <v>46236</v>
      </c>
      <c r="M220" s="15" t="str">
        <f aca="false">IF($I220="","",IF($J220="Yes","Done",IF($I220&lt;AsOf,"Overdue","Open")))</f>
        <v/>
      </c>
    </row>
    <row r="221" customFormat="false" ht="15" hidden="false" customHeight="false" outlineLevel="0" collapsed="false">
      <c r="A221" s="16" t="n">
        <v>46235</v>
      </c>
      <c r="B221" s="14" t="s">
        <v>336</v>
      </c>
      <c r="C221" s="15" t="str">
        <f aca="false">IF($B221="","",IFERROR(INDEX(Roster!$B$2:$B$301,MATCH($B221,Roster!$A$2:$A$301,0)),"ID not on Roster"))</f>
        <v>Tala H.</v>
      </c>
      <c r="D221" s="14" t="s">
        <v>448</v>
      </c>
      <c r="E221" s="14"/>
      <c r="F221" s="14"/>
      <c r="G221" s="19" t="s">
        <v>580</v>
      </c>
      <c r="H221" s="14"/>
      <c r="I221" s="16"/>
      <c r="J221" s="14"/>
      <c r="K221" s="14" t="s">
        <v>101</v>
      </c>
      <c r="L221" s="16" t="n">
        <v>46237</v>
      </c>
      <c r="M221" s="15" t="str">
        <f aca="false">IF($I221="","",IF($J221="Yes","Done",IF($I221&lt;AsOf,"Overdue","Open")))</f>
        <v/>
      </c>
    </row>
    <row r="222" customFormat="false" ht="15" hidden="false" customHeight="false" outlineLevel="0" collapsed="false">
      <c r="A222" s="16" t="n">
        <v>46235</v>
      </c>
      <c r="B222" s="14" t="s">
        <v>367</v>
      </c>
      <c r="C222" s="15" t="str">
        <f aca="false">IF($B222="","",IFERROR(INDEX(Roster!$B$2:$B$301,MATCH($B222,Roster!$A$2:$A$301,0)),"ID not on Roster"))</f>
        <v>Uche R.</v>
      </c>
      <c r="D222" s="14" t="s">
        <v>439</v>
      </c>
      <c r="E222" s="14"/>
      <c r="F222" s="14"/>
      <c r="G222" s="19" t="s">
        <v>581</v>
      </c>
      <c r="H222" s="14"/>
      <c r="I222" s="16"/>
      <c r="J222" s="14"/>
      <c r="K222" s="14" t="s">
        <v>74</v>
      </c>
      <c r="L222" s="16" t="n">
        <v>46238</v>
      </c>
      <c r="M222" s="15" t="str">
        <f aca="false">IF($I222="","",IF($J222="Yes","Done",IF($I222&lt;AsOf,"Overdue","Open")))</f>
        <v/>
      </c>
    </row>
    <row r="223" customFormat="false" ht="15" hidden="false" customHeight="false" outlineLevel="0" collapsed="false">
      <c r="A223" s="16" t="n">
        <v>46236</v>
      </c>
      <c r="B223" s="14" t="s">
        <v>69</v>
      </c>
      <c r="C223" s="15" t="str">
        <f aca="false">IF($B223="","",IFERROR(INDEX(Roster!$B$2:$B$301,MATCH($B223,Roster!$A$2:$A$301,0)),"ID not on Roster"))</f>
        <v>Mateo E.</v>
      </c>
      <c r="D223" s="14" t="s">
        <v>448</v>
      </c>
      <c r="E223" s="14"/>
      <c r="F223" s="14"/>
      <c r="G223" s="19" t="s">
        <v>582</v>
      </c>
      <c r="H223" s="14"/>
      <c r="I223" s="16"/>
      <c r="J223" s="14"/>
      <c r="K223" s="14" t="s">
        <v>74</v>
      </c>
      <c r="L223" s="16"/>
      <c r="M223" s="15" t="str">
        <f aca="false">IF($I223="","",IF($J223="Yes","Done",IF($I223&lt;AsOf,"Overdue","Open")))</f>
        <v/>
      </c>
    </row>
    <row r="224" customFormat="false" ht="15" hidden="false" customHeight="false" outlineLevel="0" collapsed="false">
      <c r="A224" s="16" t="n">
        <v>46236</v>
      </c>
      <c r="B224" s="14" t="s">
        <v>75</v>
      </c>
      <c r="C224" s="15" t="str">
        <f aca="false">IF($B224="","",IFERROR(INDEX(Roster!$B$2:$B$301,MATCH($B224,Roster!$A$2:$A$301,0)),"ID not on Roster"))</f>
        <v>Caio O.</v>
      </c>
      <c r="D224" s="14" t="s">
        <v>448</v>
      </c>
      <c r="E224" s="14"/>
      <c r="F224" s="14"/>
      <c r="G224" s="19" t="s">
        <v>583</v>
      </c>
      <c r="H224" s="14"/>
      <c r="I224" s="16"/>
      <c r="J224" s="14"/>
      <c r="K224" s="14" t="s">
        <v>74</v>
      </c>
      <c r="L224" s="16" t="n">
        <v>46238</v>
      </c>
      <c r="M224" s="15" t="str">
        <f aca="false">IF($I224="","",IF($J224="Yes","Done",IF($I224&lt;AsOf,"Overdue","Open")))</f>
        <v/>
      </c>
    </row>
    <row r="225" customFormat="false" ht="15" hidden="false" customHeight="false" outlineLevel="0" collapsed="false">
      <c r="A225" s="16" t="n">
        <v>46236</v>
      </c>
      <c r="B225" s="14" t="s">
        <v>79</v>
      </c>
      <c r="C225" s="15" t="str">
        <f aca="false">IF($B225="","",IFERROR(INDEX(Roster!$B$2:$B$301,MATCH($B225,Roster!$A$2:$A$301,0)),"ID not on Roster"))</f>
        <v>Vanessa J.</v>
      </c>
      <c r="D225" s="14" t="s">
        <v>448</v>
      </c>
      <c r="E225" s="14"/>
      <c r="F225" s="14"/>
      <c r="G225" s="19" t="s">
        <v>481</v>
      </c>
      <c r="H225" s="14"/>
      <c r="I225" s="16"/>
      <c r="J225" s="14"/>
      <c r="K225" s="14" t="s">
        <v>84</v>
      </c>
      <c r="L225" s="16" t="n">
        <v>46237</v>
      </c>
      <c r="M225" s="15" t="str">
        <f aca="false">IF($I225="","",IF($J225="Yes","Done",IF($I225&lt;AsOf,"Overdue","Open")))</f>
        <v/>
      </c>
    </row>
    <row r="226" customFormat="false" ht="15" hidden="false" customHeight="false" outlineLevel="0" collapsed="false">
      <c r="A226" s="16" t="n">
        <v>46236</v>
      </c>
      <c r="B226" s="14" t="s">
        <v>102</v>
      </c>
      <c r="C226" s="15" t="str">
        <f aca="false">IF($B226="","",IFERROR(INDEX(Roster!$B$2:$B$301,MATCH($B226,Roster!$A$2:$A$301,0)),"ID not on Roster"))</f>
        <v>Gideon H.</v>
      </c>
      <c r="D226" s="14" t="s">
        <v>439</v>
      </c>
      <c r="E226" s="14"/>
      <c r="F226" s="14"/>
      <c r="G226" s="19" t="s">
        <v>442</v>
      </c>
      <c r="H226" s="14"/>
      <c r="I226" s="16"/>
      <c r="J226" s="14"/>
      <c r="K226" s="14" t="s">
        <v>84</v>
      </c>
      <c r="L226" s="16" t="n">
        <v>46239</v>
      </c>
      <c r="M226" s="15" t="str">
        <f aca="false">IF($I226="","",IF($J226="Yes","Done",IF($I226&lt;AsOf,"Overdue","Open")))</f>
        <v/>
      </c>
    </row>
    <row r="227" customFormat="false" ht="15" hidden="false" customHeight="false" outlineLevel="0" collapsed="false">
      <c r="A227" s="16" t="n">
        <v>46236</v>
      </c>
      <c r="B227" s="14" t="s">
        <v>109</v>
      </c>
      <c r="C227" s="15" t="str">
        <f aca="false">IF($B227="","",IFERROR(INDEX(Roster!$B$2:$B$301,MATCH($B227,Roster!$A$2:$A$301,0)),"ID not on Roster"))</f>
        <v>Femi W.</v>
      </c>
      <c r="D227" s="14" t="s">
        <v>448</v>
      </c>
      <c r="E227" s="14"/>
      <c r="F227" s="14"/>
      <c r="G227" s="19" t="s">
        <v>511</v>
      </c>
      <c r="H227" s="14"/>
      <c r="I227" s="16"/>
      <c r="J227" s="14"/>
      <c r="K227" s="14" t="s">
        <v>74</v>
      </c>
      <c r="L227" s="16" t="n">
        <v>46237</v>
      </c>
      <c r="M227" s="15" t="str">
        <f aca="false">IF($I227="","",IF($J227="Yes","Done",IF($I227&lt;AsOf,"Overdue","Open")))</f>
        <v/>
      </c>
    </row>
    <row r="228" customFormat="false" ht="15" hidden="false" customHeight="false" outlineLevel="0" collapsed="false">
      <c r="A228" s="16" t="n">
        <v>46236</v>
      </c>
      <c r="B228" s="14" t="s">
        <v>117</v>
      </c>
      <c r="C228" s="15" t="str">
        <f aca="false">IF($B228="","",IFERROR(INDEX(Roster!$B$2:$B$301,MATCH($B228,Roster!$A$2:$A$301,0)),"ID not on Roster"))</f>
        <v>Bilal T.</v>
      </c>
      <c r="D228" s="14" t="s">
        <v>448</v>
      </c>
      <c r="E228" s="14"/>
      <c r="F228" s="14"/>
      <c r="G228" s="19" t="s">
        <v>584</v>
      </c>
      <c r="H228" s="14"/>
      <c r="I228" s="16"/>
      <c r="J228" s="14"/>
      <c r="K228" s="14" t="s">
        <v>74</v>
      </c>
      <c r="L228" s="16" t="n">
        <v>46236</v>
      </c>
      <c r="M228" s="15" t="str">
        <f aca="false">IF($I228="","",IF($J228="Yes","Done",IF($I228&lt;AsOf,"Overdue","Open")))</f>
        <v/>
      </c>
    </row>
    <row r="229" customFormat="false" ht="15" hidden="false" customHeight="false" outlineLevel="0" collapsed="false">
      <c r="A229" s="16" t="n">
        <v>46236</v>
      </c>
      <c r="B229" s="14" t="s">
        <v>164</v>
      </c>
      <c r="C229" s="15" t="str">
        <f aca="false">IF($B229="","",IFERROR(INDEX(Roster!$B$2:$B$301,MATCH($B229,Roster!$A$2:$A$301,0)),"ID not on Roster"))</f>
        <v>Gabriel S.</v>
      </c>
      <c r="D229" s="14" t="s">
        <v>448</v>
      </c>
      <c r="E229" s="14"/>
      <c r="F229" s="14"/>
      <c r="G229" s="19" t="s">
        <v>585</v>
      </c>
      <c r="H229" s="14"/>
      <c r="I229" s="16"/>
      <c r="J229" s="14"/>
      <c r="K229" s="14" t="s">
        <v>101</v>
      </c>
      <c r="L229" s="16" t="n">
        <v>46238</v>
      </c>
      <c r="M229" s="15" t="str">
        <f aca="false">IF($I229="","",IF($J229="Yes","Done",IF($I229&lt;AsOf,"Overdue","Open")))</f>
        <v/>
      </c>
    </row>
    <row r="230" customFormat="false" ht="15" hidden="false" customHeight="false" outlineLevel="0" collapsed="false">
      <c r="A230" s="16" t="n">
        <v>46236</v>
      </c>
      <c r="B230" s="14" t="s">
        <v>192</v>
      </c>
      <c r="C230" s="15" t="str">
        <f aca="false">IF($B230="","",IFERROR(INDEX(Roster!$B$2:$B$301,MATCH($B230,Roster!$A$2:$A$301,0)),"ID not on Roster"))</f>
        <v>Vera V.</v>
      </c>
      <c r="D230" s="14" t="s">
        <v>448</v>
      </c>
      <c r="E230" s="14"/>
      <c r="F230" s="14"/>
      <c r="G230" s="19" t="s">
        <v>586</v>
      </c>
      <c r="H230" s="14"/>
      <c r="I230" s="16"/>
      <c r="J230" s="14"/>
      <c r="K230" s="14" t="s">
        <v>84</v>
      </c>
      <c r="L230" s="16"/>
      <c r="M230" s="15" t="str">
        <f aca="false">IF($I230="","",IF($J230="Yes","Done",IF($I230&lt;AsOf,"Overdue","Open")))</f>
        <v/>
      </c>
    </row>
    <row r="231" customFormat="false" ht="15" hidden="false" customHeight="false" outlineLevel="0" collapsed="false">
      <c r="A231" s="16" t="n">
        <v>46236</v>
      </c>
      <c r="B231" s="14" t="s">
        <v>196</v>
      </c>
      <c r="C231" s="15" t="str">
        <f aca="false">IF($B231="","",IFERROR(INDEX(Roster!$B$2:$B$301,MATCH($B231,Roster!$A$2:$A$301,0)),"ID not on Roster"))</f>
        <v>Beatriz S.</v>
      </c>
      <c r="D231" s="14" t="s">
        <v>448</v>
      </c>
      <c r="E231" s="14"/>
      <c r="F231" s="14"/>
      <c r="G231" s="19" t="s">
        <v>587</v>
      </c>
      <c r="H231" s="14"/>
      <c r="I231" s="16"/>
      <c r="J231" s="14"/>
      <c r="K231" s="14" t="s">
        <v>84</v>
      </c>
      <c r="L231" s="16" t="n">
        <v>46239</v>
      </c>
      <c r="M231" s="15" t="str">
        <f aca="false">IF($I231="","",IF($J231="Yes","Done",IF($I231&lt;AsOf,"Overdue","Open")))</f>
        <v/>
      </c>
    </row>
    <row r="232" customFormat="false" ht="15" hidden="false" customHeight="false" outlineLevel="0" collapsed="false">
      <c r="A232" s="16" t="n">
        <v>46236</v>
      </c>
      <c r="B232" s="14" t="s">
        <v>256</v>
      </c>
      <c r="C232" s="15" t="str">
        <f aca="false">IF($B232="","",IFERROR(INDEX(Roster!$B$2:$B$301,MATCH($B232,Roster!$A$2:$A$301,0)),"ID not on Roster"))</f>
        <v>Helena L.</v>
      </c>
      <c r="D232" s="14" t="s">
        <v>448</v>
      </c>
      <c r="E232" s="14"/>
      <c r="F232" s="14"/>
      <c r="G232" s="19" t="s">
        <v>485</v>
      </c>
      <c r="H232" s="14"/>
      <c r="I232" s="16"/>
      <c r="J232" s="14"/>
      <c r="K232" s="14" t="s">
        <v>101</v>
      </c>
      <c r="L232" s="16" t="n">
        <v>46237</v>
      </c>
      <c r="M232" s="15" t="str">
        <f aca="false">IF($I232="","",IF($J232="Yes","Done",IF($I232&lt;AsOf,"Overdue","Open")))</f>
        <v/>
      </c>
    </row>
    <row r="233" customFormat="false" ht="15" hidden="false" customHeight="false" outlineLevel="0" collapsed="false">
      <c r="A233" s="16" t="n">
        <v>46236</v>
      </c>
      <c r="B233" s="14" t="s">
        <v>297</v>
      </c>
      <c r="C233" s="15" t="str">
        <f aca="false">IF($B233="","",IFERROR(INDEX(Roster!$B$2:$B$301,MATCH($B233,Roster!$A$2:$A$301,0)),"ID not on Roster"))</f>
        <v>Ines D.</v>
      </c>
      <c r="D233" s="14" t="s">
        <v>448</v>
      </c>
      <c r="E233" s="14"/>
      <c r="F233" s="14"/>
      <c r="G233" s="19" t="s">
        <v>487</v>
      </c>
      <c r="H233" s="14"/>
      <c r="I233" s="16"/>
      <c r="J233" s="14"/>
      <c r="K233" s="14" t="s">
        <v>63</v>
      </c>
      <c r="L233" s="16" t="n">
        <v>46238</v>
      </c>
      <c r="M233" s="15" t="str">
        <f aca="false">IF($I233="","",IF($J233="Yes","Done",IF($I233&lt;AsOf,"Overdue","Open")))</f>
        <v/>
      </c>
    </row>
    <row r="234" customFormat="false" ht="15" hidden="false" customHeight="false" outlineLevel="0" collapsed="false">
      <c r="A234" s="16" t="n">
        <v>46236</v>
      </c>
      <c r="B234" s="14" t="s">
        <v>305</v>
      </c>
      <c r="C234" s="15" t="str">
        <f aca="false">IF($B234="","",IFERROR(INDEX(Roster!$B$2:$B$301,MATCH($B234,Roster!$A$2:$A$301,0)),"ID not on Roster"))</f>
        <v>Priyanka K.</v>
      </c>
      <c r="D234" s="14" t="s">
        <v>448</v>
      </c>
      <c r="E234" s="14"/>
      <c r="F234" s="14"/>
      <c r="G234" s="19" t="s">
        <v>497</v>
      </c>
      <c r="H234" s="14"/>
      <c r="I234" s="16"/>
      <c r="J234" s="14"/>
      <c r="K234" s="14" t="s">
        <v>74</v>
      </c>
      <c r="L234" s="16" t="n">
        <v>46239</v>
      </c>
      <c r="M234" s="15" t="str">
        <f aca="false">IF($I234="","",IF($J234="Yes","Done",IF($I234&lt;AsOf,"Overdue","Open")))</f>
        <v/>
      </c>
    </row>
    <row r="235" customFormat="false" ht="15" hidden="false" customHeight="false" outlineLevel="0" collapsed="false">
      <c r="A235" s="16" t="n">
        <v>46236</v>
      </c>
      <c r="B235" s="14" t="s">
        <v>311</v>
      </c>
      <c r="C235" s="15" t="str">
        <f aca="false">IF($B235="","",IFERROR(INDEX(Roster!$B$2:$B$301,MATCH($B235,Roster!$A$2:$A$301,0)),"ID not on Roster"))</f>
        <v>Bianca L.</v>
      </c>
      <c r="D235" s="14" t="s">
        <v>448</v>
      </c>
      <c r="E235" s="14"/>
      <c r="F235" s="14"/>
      <c r="G235" s="19" t="s">
        <v>588</v>
      </c>
      <c r="H235" s="14"/>
      <c r="I235" s="16"/>
      <c r="J235" s="14"/>
      <c r="K235" s="14" t="s">
        <v>101</v>
      </c>
      <c r="L235" s="16" t="n">
        <v>46237</v>
      </c>
      <c r="M235" s="15" t="str">
        <f aca="false">IF($I235="","",IF($J235="Yes","Done",IF($I235&lt;AsOf,"Overdue","Open")))</f>
        <v/>
      </c>
    </row>
    <row r="236" customFormat="false" ht="15" hidden="false" customHeight="false" outlineLevel="0" collapsed="false">
      <c r="A236" s="16" t="n">
        <v>46236</v>
      </c>
      <c r="B236" s="14" t="s">
        <v>334</v>
      </c>
      <c r="C236" s="15" t="str">
        <f aca="false">IF($B236="","",IFERROR(INDEX(Roster!$B$2:$B$301,MATCH($B236,Roster!$A$2:$A$301,0)),"ID not on Roster"))</f>
        <v>Cosmin B.</v>
      </c>
      <c r="D236" s="14" t="s">
        <v>448</v>
      </c>
      <c r="E236" s="14"/>
      <c r="F236" s="14"/>
      <c r="G236" s="19" t="s">
        <v>589</v>
      </c>
      <c r="H236" s="14"/>
      <c r="I236" s="16"/>
      <c r="J236" s="14"/>
      <c r="K236" s="14" t="s">
        <v>101</v>
      </c>
      <c r="L236" s="16" t="n">
        <v>46237</v>
      </c>
      <c r="M236" s="15" t="str">
        <f aca="false">IF($I236="","",IF($J236="Yes","Done",IF($I236&lt;AsOf,"Overdue","Open")))</f>
        <v/>
      </c>
    </row>
    <row r="237" customFormat="false" ht="15" hidden="false" customHeight="false" outlineLevel="0" collapsed="false">
      <c r="A237" s="16" t="n">
        <v>46236</v>
      </c>
      <c r="B237" s="14" t="s">
        <v>342</v>
      </c>
      <c r="C237" s="15" t="str">
        <f aca="false">IF($B237="","",IFERROR(INDEX(Roster!$B$2:$B$301,MATCH($B237,Roster!$A$2:$A$301,0)),"ID not on Roster"))</f>
        <v>Luis H.</v>
      </c>
      <c r="D237" s="14" t="s">
        <v>515</v>
      </c>
      <c r="E237" s="14"/>
      <c r="F237" s="14"/>
      <c r="G237" s="19" t="s">
        <v>516</v>
      </c>
      <c r="H237" s="14" t="s">
        <v>517</v>
      </c>
      <c r="I237" s="16" t="n">
        <v>46243</v>
      </c>
      <c r="J237" s="14" t="s">
        <v>416</v>
      </c>
      <c r="K237" s="14" t="s">
        <v>74</v>
      </c>
      <c r="L237" s="16" t="n">
        <v>46236</v>
      </c>
      <c r="M237" s="15" t="str">
        <f aca="false">IF($I237="","",IF($J237="Yes","Done",IF($I237&lt;AsOf,"Overdue","Open")))</f>
        <v>Done</v>
      </c>
    </row>
    <row r="238" customFormat="false" ht="15" hidden="false" customHeight="false" outlineLevel="0" collapsed="false">
      <c r="A238" s="16" t="n">
        <v>46236</v>
      </c>
      <c r="B238" s="14" t="s">
        <v>348</v>
      </c>
      <c r="C238" s="15" t="str">
        <f aca="false">IF($B238="","",IFERROR(INDEX(Roster!$B$2:$B$301,MATCH($B238,Roster!$A$2:$A$301,0)),"ID not on Roster"))</f>
        <v>Amara R.</v>
      </c>
      <c r="D238" s="14" t="s">
        <v>439</v>
      </c>
      <c r="E238" s="14"/>
      <c r="F238" s="14"/>
      <c r="G238" s="19" t="s">
        <v>442</v>
      </c>
      <c r="H238" s="14"/>
      <c r="I238" s="16"/>
      <c r="J238" s="14"/>
      <c r="K238" s="14" t="s">
        <v>84</v>
      </c>
      <c r="L238" s="16" t="n">
        <v>46238</v>
      </c>
      <c r="M238" s="15" t="str">
        <f aca="false">IF($I238="","",IF($J238="Yes","Done",IF($I238&lt;AsOf,"Overdue","Open")))</f>
        <v/>
      </c>
    </row>
    <row r="239" customFormat="false" ht="15" hidden="false" customHeight="false" outlineLevel="0" collapsed="false">
      <c r="A239" s="16" t="n">
        <v>46237</v>
      </c>
      <c r="B239" s="14" t="s">
        <v>112</v>
      </c>
      <c r="C239" s="15" t="str">
        <f aca="false">IF($B239="","",IFERROR(INDEX(Roster!$B$2:$B$301,MATCH($B239,Roster!$A$2:$A$301,0)),"ID not on Roster"))</f>
        <v>Wei S.</v>
      </c>
      <c r="D239" s="14" t="s">
        <v>448</v>
      </c>
      <c r="E239" s="14"/>
      <c r="F239" s="14"/>
      <c r="G239" s="19" t="s">
        <v>557</v>
      </c>
      <c r="H239" s="14"/>
      <c r="I239" s="16"/>
      <c r="J239" s="14"/>
      <c r="K239" s="14" t="s">
        <v>63</v>
      </c>
      <c r="L239" s="16" t="n">
        <v>46238</v>
      </c>
      <c r="M239" s="15" t="str">
        <f aca="false">IF($I239="","",IF($J239="Yes","Done",IF($I239&lt;AsOf,"Overdue","Open")))</f>
        <v/>
      </c>
    </row>
    <row r="240" customFormat="false" ht="15" hidden="false" customHeight="false" outlineLevel="0" collapsed="false">
      <c r="A240" s="16" t="n">
        <v>46237</v>
      </c>
      <c r="B240" s="14" t="s">
        <v>130</v>
      </c>
      <c r="C240" s="15" t="str">
        <f aca="false">IF($B240="","",IFERROR(INDEX(Roster!$B$2:$B$301,MATCH($B240,Roster!$A$2:$A$301,0)),"ID not on Roster"))</f>
        <v>Adaeze F.</v>
      </c>
      <c r="D240" s="14" t="s">
        <v>448</v>
      </c>
      <c r="E240" s="14"/>
      <c r="F240" s="14"/>
      <c r="G240" s="19" t="s">
        <v>590</v>
      </c>
      <c r="H240" s="14"/>
      <c r="I240" s="16"/>
      <c r="J240" s="14"/>
      <c r="K240" s="14" t="s">
        <v>63</v>
      </c>
      <c r="L240" s="16" t="n">
        <v>46239</v>
      </c>
      <c r="M240" s="15" t="str">
        <f aca="false">IF($I240="","",IF($J240="Yes","Done",IF($I240&lt;AsOf,"Overdue","Open")))</f>
        <v/>
      </c>
    </row>
    <row r="241" customFormat="false" ht="15" hidden="false" customHeight="false" outlineLevel="0" collapsed="false">
      <c r="A241" s="16" t="n">
        <v>46237</v>
      </c>
      <c r="B241" s="14" t="s">
        <v>162</v>
      </c>
      <c r="C241" s="15" t="str">
        <f aca="false">IF($B241="","",IFERROR(INDEX(Roster!$B$2:$B$301,MATCH($B241,Roster!$A$2:$A$301,0)),"ID not on Roster"))</f>
        <v>Mateo D.</v>
      </c>
      <c r="D241" s="14" t="s">
        <v>448</v>
      </c>
      <c r="E241" s="14"/>
      <c r="F241" s="14"/>
      <c r="G241" s="19" t="s">
        <v>591</v>
      </c>
      <c r="H241" s="14"/>
      <c r="I241" s="16"/>
      <c r="J241" s="14"/>
      <c r="K241" s="14" t="s">
        <v>74</v>
      </c>
      <c r="L241" s="16" t="n">
        <v>46238</v>
      </c>
      <c r="M241" s="15" t="str">
        <f aca="false">IF($I241="","",IF($J241="Yes","Done",IF($I241&lt;AsOf,"Overdue","Open")))</f>
        <v/>
      </c>
    </row>
    <row r="242" customFormat="false" ht="15" hidden="false" customHeight="false" outlineLevel="0" collapsed="false">
      <c r="A242" s="16" t="n">
        <v>46237</v>
      </c>
      <c r="B242" s="14" t="s">
        <v>222</v>
      </c>
      <c r="C242" s="15" t="str">
        <f aca="false">IF($B242="","",IFERROR(INDEX(Roster!$B$2:$B$301,MATCH($B242,Roster!$A$2:$A$301,0)),"ID not on Roster"))</f>
        <v>Esther P.</v>
      </c>
      <c r="D242" s="14" t="s">
        <v>448</v>
      </c>
      <c r="E242" s="14"/>
      <c r="F242" s="14"/>
      <c r="G242" s="19" t="s">
        <v>592</v>
      </c>
      <c r="H242" s="14"/>
      <c r="I242" s="16"/>
      <c r="J242" s="14"/>
      <c r="K242" s="14" t="s">
        <v>101</v>
      </c>
      <c r="L242" s="16" t="n">
        <v>46237</v>
      </c>
      <c r="M242" s="15" t="str">
        <f aca="false">IF($I242="","",IF($J242="Yes","Done",IF($I242&lt;AsOf,"Overdue","Open")))</f>
        <v/>
      </c>
    </row>
    <row r="243" customFormat="false" ht="15" hidden="false" customHeight="false" outlineLevel="0" collapsed="false">
      <c r="A243" s="16" t="n">
        <v>46237</v>
      </c>
      <c r="B243" s="14" t="s">
        <v>258</v>
      </c>
      <c r="C243" s="15" t="str">
        <f aca="false">IF($B243="","",IFERROR(INDEX(Roster!$B$2:$B$301,MATCH($B243,Roster!$A$2:$A$301,0)),"ID not on Roster"))</f>
        <v>Kemi E.</v>
      </c>
      <c r="D243" s="14" t="s">
        <v>448</v>
      </c>
      <c r="E243" s="14"/>
      <c r="F243" s="14"/>
      <c r="G243" s="19" t="s">
        <v>561</v>
      </c>
      <c r="H243" s="14"/>
      <c r="I243" s="16"/>
      <c r="J243" s="14"/>
      <c r="K243" s="14" t="s">
        <v>84</v>
      </c>
      <c r="L243" s="16" t="n">
        <v>46237</v>
      </c>
      <c r="M243" s="15" t="str">
        <f aca="false">IF($I243="","",IF($J243="Yes","Done",IF($I243&lt;AsOf,"Overdue","Open")))</f>
        <v/>
      </c>
    </row>
    <row r="244" customFormat="false" ht="15" hidden="false" customHeight="false" outlineLevel="0" collapsed="false">
      <c r="A244" s="16" t="n">
        <v>46237</v>
      </c>
      <c r="B244" s="14" t="s">
        <v>268</v>
      </c>
      <c r="C244" s="15" t="str">
        <f aca="false">IF($B244="","",IFERROR(INDEX(Roster!$B$2:$B$301,MATCH($B244,Roster!$A$2:$A$301,0)),"ID not on Roster"))</f>
        <v>Ana H.</v>
      </c>
      <c r="D244" s="14" t="s">
        <v>448</v>
      </c>
      <c r="E244" s="14"/>
      <c r="F244" s="14"/>
      <c r="G244" s="19" t="s">
        <v>593</v>
      </c>
      <c r="H244" s="14"/>
      <c r="I244" s="16"/>
      <c r="J244" s="14"/>
      <c r="K244" s="14" t="s">
        <v>84</v>
      </c>
      <c r="L244" s="16" t="n">
        <v>46237</v>
      </c>
      <c r="M244" s="15" t="str">
        <f aca="false">IF($I244="","",IF($J244="Yes","Done",IF($I244&lt;AsOf,"Overdue","Open")))</f>
        <v/>
      </c>
    </row>
    <row r="245" customFormat="false" ht="15" hidden="false" customHeight="false" outlineLevel="0" collapsed="false">
      <c r="A245" s="16" t="n">
        <v>46237</v>
      </c>
      <c r="B245" s="14" t="s">
        <v>278</v>
      </c>
      <c r="C245" s="15" t="str">
        <f aca="false">IF($B245="","",IFERROR(INDEX(Roster!$B$2:$B$301,MATCH($B245,Roster!$A$2:$A$301,0)),"ID not on Roster"))</f>
        <v>Cosmin O.</v>
      </c>
      <c r="D245" s="14" t="s">
        <v>448</v>
      </c>
      <c r="E245" s="14"/>
      <c r="F245" s="14"/>
      <c r="G245" s="19" t="s">
        <v>566</v>
      </c>
      <c r="H245" s="14"/>
      <c r="I245" s="16"/>
      <c r="J245" s="14"/>
      <c r="K245" s="14" t="s">
        <v>101</v>
      </c>
      <c r="L245" s="16" t="n">
        <v>46239</v>
      </c>
      <c r="M245" s="15" t="str">
        <f aca="false">IF($I245="","",IF($J245="Yes","Done",IF($I245&lt;AsOf,"Overdue","Open")))</f>
        <v/>
      </c>
    </row>
    <row r="246" customFormat="false" ht="15" hidden="false" customHeight="false" outlineLevel="0" collapsed="false">
      <c r="A246" s="16" t="n">
        <v>46237</v>
      </c>
      <c r="B246" s="14" t="s">
        <v>295</v>
      </c>
      <c r="C246" s="15" t="str">
        <f aca="false">IF($B246="","",IFERROR(INDEX(Roster!$B$2:$B$301,MATCH($B246,Roster!$A$2:$A$301,0)),"ID not on Roster"))</f>
        <v>Imran F.</v>
      </c>
      <c r="D246" s="14" t="s">
        <v>448</v>
      </c>
      <c r="E246" s="14"/>
      <c r="F246" s="14"/>
      <c r="G246" s="19" t="s">
        <v>594</v>
      </c>
      <c r="H246" s="14"/>
      <c r="I246" s="16"/>
      <c r="J246" s="14"/>
      <c r="K246" s="14" t="s">
        <v>84</v>
      </c>
      <c r="L246" s="16" t="n">
        <v>46237</v>
      </c>
      <c r="M246" s="15" t="str">
        <f aca="false">IF($I246="","",IF($J246="Yes","Done",IF($I246&lt;AsOf,"Overdue","Open")))</f>
        <v/>
      </c>
    </row>
    <row r="247" customFormat="false" ht="15" hidden="false" customHeight="false" outlineLevel="0" collapsed="false">
      <c r="A247" s="16" t="n">
        <v>46237</v>
      </c>
      <c r="B247" s="14" t="s">
        <v>301</v>
      </c>
      <c r="C247" s="15" t="str">
        <f aca="false">IF($B247="","",IFERROR(INDEX(Roster!$B$2:$B$301,MATCH($B247,Roster!$A$2:$A$301,0)),"ID not on Roster"))</f>
        <v>Wiktor I.</v>
      </c>
      <c r="D247" s="14" t="s">
        <v>448</v>
      </c>
      <c r="E247" s="14"/>
      <c r="F247" s="14"/>
      <c r="G247" s="19" t="s">
        <v>595</v>
      </c>
      <c r="H247" s="14"/>
      <c r="I247" s="16"/>
      <c r="J247" s="14"/>
      <c r="K247" s="14" t="s">
        <v>63</v>
      </c>
      <c r="L247" s="16" t="n">
        <v>46238</v>
      </c>
      <c r="M247" s="15" t="str">
        <f aca="false">IF($I247="","",IF($J247="Yes","Done",IF($I247&lt;AsOf,"Overdue","Open")))</f>
        <v/>
      </c>
    </row>
    <row r="248" customFormat="false" ht="15" hidden="false" customHeight="false" outlineLevel="0" collapsed="false">
      <c r="A248" s="16" t="n">
        <v>46237</v>
      </c>
      <c r="B248" s="14" t="s">
        <v>317</v>
      </c>
      <c r="C248" s="15" t="str">
        <f aca="false">IF($B248="","",IFERROR(INDEX(Roster!$B$2:$B$301,MATCH($B248,Roster!$A$2:$A$301,0)),"ID not on Roster"))</f>
        <v>Mihai F.</v>
      </c>
      <c r="D248" s="14" t="s">
        <v>448</v>
      </c>
      <c r="E248" s="14"/>
      <c r="F248" s="14"/>
      <c r="G248" s="19" t="s">
        <v>511</v>
      </c>
      <c r="H248" s="14"/>
      <c r="I248" s="16"/>
      <c r="J248" s="14"/>
      <c r="K248" s="14" t="s">
        <v>74</v>
      </c>
      <c r="L248" s="16" t="n">
        <v>46240</v>
      </c>
      <c r="M248" s="15" t="str">
        <f aca="false">IF($I248="","",IF($J248="Yes","Done",IF($I248&lt;AsOf,"Overdue","Open")))</f>
        <v/>
      </c>
    </row>
    <row r="249" customFormat="false" ht="15" hidden="false" customHeight="false" outlineLevel="0" collapsed="false">
      <c r="A249" s="16" t="n">
        <v>46237</v>
      </c>
      <c r="B249" s="14" t="s">
        <v>359</v>
      </c>
      <c r="C249" s="15" t="str">
        <f aca="false">IF($B249="","",IFERROR(INDEX(Roster!$B$2:$B$301,MATCH($B249,Roster!$A$2:$A$301,0)),"ID not on Roster"))</f>
        <v>Rania T.</v>
      </c>
      <c r="D249" s="14" t="s">
        <v>439</v>
      </c>
      <c r="E249" s="14"/>
      <c r="F249" s="14"/>
      <c r="G249" s="19" t="s">
        <v>444</v>
      </c>
      <c r="H249" s="14"/>
      <c r="I249" s="16"/>
      <c r="J249" s="14"/>
      <c r="K249" s="14" t="s">
        <v>74</v>
      </c>
      <c r="L249" s="16" t="n">
        <v>46238</v>
      </c>
      <c r="M249" s="15" t="str">
        <f aca="false">IF($I249="","",IF($J249="Yes","Done",IF($I249&lt;AsOf,"Overdue","Open")))</f>
        <v/>
      </c>
    </row>
    <row r="250" customFormat="false" ht="15" hidden="false" customHeight="false" outlineLevel="0" collapsed="false">
      <c r="A250" s="16" t="n">
        <v>46237</v>
      </c>
      <c r="B250" s="14" t="s">
        <v>363</v>
      </c>
      <c r="C250" s="15" t="str">
        <f aca="false">IF($B250="","",IFERROR(INDEX(Roster!$B$2:$B$301,MATCH($B250,Roster!$A$2:$A$301,0)),"ID not on Roster"))</f>
        <v>Tala D.</v>
      </c>
      <c r="D250" s="14" t="s">
        <v>439</v>
      </c>
      <c r="E250" s="14"/>
      <c r="F250" s="14"/>
      <c r="G250" s="19" t="s">
        <v>596</v>
      </c>
      <c r="H250" s="14"/>
      <c r="I250" s="16"/>
      <c r="J250" s="14"/>
      <c r="K250" s="14" t="s">
        <v>84</v>
      </c>
      <c r="L250" s="16" t="n">
        <v>46237</v>
      </c>
      <c r="M250" s="15" t="str">
        <f aca="false">IF($I250="","",IF($J250="Yes","Done",IF($I250&lt;AsOf,"Overdue","Open")))</f>
        <v/>
      </c>
    </row>
    <row r="251" customFormat="false" ht="15" hidden="false" customHeight="false" outlineLevel="0" collapsed="false">
      <c r="A251" s="16" t="n">
        <v>46238</v>
      </c>
      <c r="B251" s="14" t="s">
        <v>102</v>
      </c>
      <c r="C251" s="15" t="str">
        <f aca="false">IF($B251="","",IFERROR(INDEX(Roster!$B$2:$B$301,MATCH($B251,Roster!$A$2:$A$301,0)),"ID not on Roster"))</f>
        <v>Gideon H.</v>
      </c>
      <c r="D251" s="14" t="s">
        <v>448</v>
      </c>
      <c r="E251" s="14"/>
      <c r="F251" s="14"/>
      <c r="G251" s="19" t="s">
        <v>504</v>
      </c>
      <c r="H251" s="14"/>
      <c r="I251" s="16"/>
      <c r="J251" s="14"/>
      <c r="K251" s="14" t="s">
        <v>84</v>
      </c>
      <c r="L251" s="16"/>
      <c r="M251" s="15" t="str">
        <f aca="false">IF($I251="","",IF($J251="Yes","Done",IF($I251&lt;AsOf,"Overdue","Open")))</f>
        <v/>
      </c>
    </row>
    <row r="252" customFormat="false" ht="15" hidden="false" customHeight="false" outlineLevel="0" collapsed="false">
      <c r="A252" s="16" t="n">
        <v>46238</v>
      </c>
      <c r="B252" s="14" t="s">
        <v>128</v>
      </c>
      <c r="C252" s="15" t="str">
        <f aca="false">IF($B252="","",IFERROR(INDEX(Roster!$B$2:$B$301,MATCH($B252,Roster!$A$2:$A$301,0)),"ID not on Roster"))</f>
        <v>Sipho C.</v>
      </c>
      <c r="D252" s="14" t="s">
        <v>448</v>
      </c>
      <c r="E252" s="14"/>
      <c r="F252" s="14"/>
      <c r="G252" s="19" t="s">
        <v>597</v>
      </c>
      <c r="H252" s="14"/>
      <c r="I252" s="16"/>
      <c r="J252" s="14"/>
      <c r="K252" s="14" t="s">
        <v>74</v>
      </c>
      <c r="L252" s="16" t="n">
        <v>46238</v>
      </c>
      <c r="M252" s="15" t="str">
        <f aca="false">IF($I252="","",IF($J252="Yes","Done",IF($I252&lt;AsOf,"Overdue","Open")))</f>
        <v/>
      </c>
    </row>
    <row r="253" customFormat="false" ht="15" hidden="false" customHeight="false" outlineLevel="0" collapsed="false">
      <c r="A253" s="16" t="n">
        <v>46238</v>
      </c>
      <c r="B253" s="14" t="s">
        <v>147</v>
      </c>
      <c r="C253" s="15" t="str">
        <f aca="false">IF($B253="","",IFERROR(INDEX(Roster!$B$2:$B$301,MATCH($B253,Roster!$A$2:$A$301,0)),"ID not on Roster"))</f>
        <v>Gideon B.</v>
      </c>
      <c r="D253" s="14" t="s">
        <v>448</v>
      </c>
      <c r="E253" s="14"/>
      <c r="F253" s="14"/>
      <c r="G253" s="19" t="s">
        <v>590</v>
      </c>
      <c r="H253" s="14"/>
      <c r="I253" s="16"/>
      <c r="J253" s="14"/>
      <c r="K253" s="14" t="s">
        <v>101</v>
      </c>
      <c r="L253" s="16" t="n">
        <v>46241</v>
      </c>
      <c r="M253" s="15" t="str">
        <f aca="false">IF($I253="","",IF($J253="Yes","Done",IF($I253&lt;AsOf,"Overdue","Open")))</f>
        <v/>
      </c>
    </row>
    <row r="254" customFormat="false" ht="15" hidden="false" customHeight="false" outlineLevel="0" collapsed="false">
      <c r="A254" s="16" t="n">
        <v>46238</v>
      </c>
      <c r="B254" s="14" t="s">
        <v>182</v>
      </c>
      <c r="C254" s="15" t="str">
        <f aca="false">IF($B254="","",IFERROR(INDEX(Roster!$B$2:$B$301,MATCH($B254,Roster!$A$2:$A$301,0)),"ID not on Roster"))</f>
        <v>Yara J.</v>
      </c>
      <c r="D254" s="14" t="s">
        <v>448</v>
      </c>
      <c r="E254" s="14"/>
      <c r="F254" s="14"/>
      <c r="G254" s="19" t="s">
        <v>595</v>
      </c>
      <c r="H254" s="14"/>
      <c r="I254" s="16"/>
      <c r="J254" s="14"/>
      <c r="K254" s="14" t="s">
        <v>63</v>
      </c>
      <c r="L254" s="16" t="n">
        <v>46239</v>
      </c>
      <c r="M254" s="15" t="str">
        <f aca="false">IF($I254="","",IF($J254="Yes","Done",IF($I254&lt;AsOf,"Overdue","Open")))</f>
        <v/>
      </c>
    </row>
    <row r="255" customFormat="false" ht="15" hidden="false" customHeight="false" outlineLevel="0" collapsed="false">
      <c r="A255" s="16" t="n">
        <v>46238</v>
      </c>
      <c r="B255" s="14" t="s">
        <v>299</v>
      </c>
      <c r="C255" s="15" t="str">
        <f aca="false">IF($B255="","",IFERROR(INDEX(Roster!$B$2:$B$301,MATCH($B255,Roster!$A$2:$A$301,0)),"ID not on Roster"))</f>
        <v>Mateo B.</v>
      </c>
      <c r="D255" s="14" t="s">
        <v>448</v>
      </c>
      <c r="E255" s="14"/>
      <c r="F255" s="14"/>
      <c r="G255" s="19" t="s">
        <v>474</v>
      </c>
      <c r="H255" s="14"/>
      <c r="I255" s="16"/>
      <c r="J255" s="14"/>
      <c r="K255" s="14" t="s">
        <v>84</v>
      </c>
      <c r="L255" s="16" t="n">
        <v>46240</v>
      </c>
      <c r="M255" s="15" t="str">
        <f aca="false">IF($I255="","",IF($J255="Yes","Done",IF($I255&lt;AsOf,"Overdue","Open")))</f>
        <v/>
      </c>
    </row>
    <row r="256" customFormat="false" ht="15" hidden="false" customHeight="false" outlineLevel="0" collapsed="false">
      <c r="A256" s="16" t="n">
        <v>46238</v>
      </c>
      <c r="B256" s="14" t="s">
        <v>348</v>
      </c>
      <c r="C256" s="15" t="str">
        <f aca="false">IF($B256="","",IFERROR(INDEX(Roster!$B$2:$B$301,MATCH($B256,Roster!$A$2:$A$301,0)),"ID not on Roster"))</f>
        <v>Amara R.</v>
      </c>
      <c r="D256" s="14" t="s">
        <v>448</v>
      </c>
      <c r="E256" s="14"/>
      <c r="F256" s="14"/>
      <c r="G256" s="19" t="s">
        <v>587</v>
      </c>
      <c r="H256" s="14"/>
      <c r="I256" s="16"/>
      <c r="J256" s="14"/>
      <c r="K256" s="14" t="s">
        <v>84</v>
      </c>
      <c r="L256" s="16"/>
      <c r="M256" s="15" t="str">
        <f aca="false">IF($I256="","",IF($J256="Yes","Done",IF($I256&lt;AsOf,"Overdue","Open")))</f>
        <v/>
      </c>
    </row>
    <row r="257" customFormat="false" ht="15" hidden="false" customHeight="false" outlineLevel="0" collapsed="false">
      <c r="A257" s="16" t="n">
        <v>46238</v>
      </c>
      <c r="B257" s="14" t="s">
        <v>372</v>
      </c>
      <c r="C257" s="15" t="str">
        <f aca="false">IF($B257="","",IFERROR(INDEX(Roster!$B$2:$B$301,MATCH($B257,Roster!$A$2:$A$301,0)),"ID not on Roster"))</f>
        <v>Bilal I.</v>
      </c>
      <c r="D257" s="14" t="s">
        <v>439</v>
      </c>
      <c r="E257" s="14"/>
      <c r="F257" s="14"/>
      <c r="G257" s="19" t="s">
        <v>598</v>
      </c>
      <c r="H257" s="14"/>
      <c r="I257" s="16"/>
      <c r="J257" s="14"/>
      <c r="K257" s="14" t="s">
        <v>101</v>
      </c>
      <c r="L257" s="16" t="n">
        <v>46240</v>
      </c>
      <c r="M257" s="15" t="str">
        <f aca="false">IF($I257="","",IF($J257="Yes","Done",IF($I257&lt;AsOf,"Overdue","Open")))</f>
        <v/>
      </c>
    </row>
    <row r="258" customFormat="false" ht="15" hidden="false" customHeight="false" outlineLevel="0" collapsed="false">
      <c r="A258" s="16" t="n">
        <v>46239</v>
      </c>
      <c r="B258" s="14" t="s">
        <v>359</v>
      </c>
      <c r="C258" s="15" t="str">
        <f aca="false">IF($B258="","",IFERROR(INDEX(Roster!$B$2:$B$301,MATCH($B258,Roster!$A$2:$A$301,0)),"ID not on Roster"))</f>
        <v>Rania T.</v>
      </c>
      <c r="D258" s="14" t="s">
        <v>448</v>
      </c>
      <c r="E258" s="14"/>
      <c r="F258" s="14"/>
      <c r="G258" s="19" t="s">
        <v>599</v>
      </c>
      <c r="H258" s="14"/>
      <c r="I258" s="16"/>
      <c r="J258" s="14"/>
      <c r="K258" s="14" t="s">
        <v>74</v>
      </c>
      <c r="L258" s="16" t="n">
        <v>46241</v>
      </c>
      <c r="M258" s="15" t="str">
        <f aca="false">IF($I258="","",IF($J258="Yes","Done",IF($I258&lt;AsOf,"Overdue","Open")))</f>
        <v/>
      </c>
    </row>
    <row r="259" customFormat="false" ht="15" hidden="false" customHeight="false" outlineLevel="0" collapsed="false">
      <c r="A259" s="16" t="n">
        <v>46239</v>
      </c>
      <c r="B259" s="14" t="s">
        <v>365</v>
      </c>
      <c r="C259" s="15" t="str">
        <f aca="false">IF($B259="","",IFERROR(INDEX(Roster!$B$2:$B$301,MATCH($B259,Roster!$A$2:$A$301,0)),"ID not on Roster"))</f>
        <v>Umar V.</v>
      </c>
      <c r="D259" s="14" t="s">
        <v>439</v>
      </c>
      <c r="E259" s="14"/>
      <c r="F259" s="14"/>
      <c r="G259" s="19" t="s">
        <v>447</v>
      </c>
      <c r="H259" s="14"/>
      <c r="I259" s="16"/>
      <c r="J259" s="14"/>
      <c r="K259" s="14" t="s">
        <v>63</v>
      </c>
      <c r="L259" s="16"/>
      <c r="M259" s="15" t="str">
        <f aca="false">IF($I259="","",IF($J259="Yes","Done",IF($I259&lt;AsOf,"Overdue","Open")))</f>
        <v/>
      </c>
    </row>
    <row r="260" customFormat="false" ht="15" hidden="false" customHeight="false" outlineLevel="0" collapsed="false">
      <c r="A260" s="16" t="n">
        <v>46239</v>
      </c>
      <c r="B260" s="14" t="s">
        <v>370</v>
      </c>
      <c r="C260" s="15" t="str">
        <f aca="false">IF($B260="","",IFERROR(INDEX(Roster!$B$2:$B$301,MATCH($B260,Roster!$A$2:$A$301,0)),"ID not on Roster"))</f>
        <v>Bilal C.</v>
      </c>
      <c r="D260" s="14" t="s">
        <v>439</v>
      </c>
      <c r="E260" s="14"/>
      <c r="F260" s="14"/>
      <c r="G260" s="19" t="s">
        <v>598</v>
      </c>
      <c r="H260" s="14"/>
      <c r="I260" s="16"/>
      <c r="J260" s="14"/>
      <c r="K260" s="14" t="s">
        <v>74</v>
      </c>
      <c r="L260" s="16" t="n">
        <v>46241</v>
      </c>
      <c r="M260" s="15" t="str">
        <f aca="false">IF($I260="","",IF($J260="Yes","Done",IF($I260&lt;AsOf,"Overdue","Open")))</f>
        <v/>
      </c>
    </row>
    <row r="261" customFormat="false" ht="15" hidden="false" customHeight="false" outlineLevel="0" collapsed="false">
      <c r="A261" s="16" t="n">
        <v>46239</v>
      </c>
      <c r="B261" s="14" t="s">
        <v>382</v>
      </c>
      <c r="C261" s="15" t="str">
        <f aca="false">IF($B261="","",IFERROR(INDEX(Roster!$B$2:$B$301,MATCH($B261,Roster!$A$2:$A$301,0)),"ID not on Roster"))</f>
        <v>Dalia K.</v>
      </c>
      <c r="D261" s="14" t="s">
        <v>525</v>
      </c>
      <c r="E261" s="14" t="s">
        <v>526</v>
      </c>
      <c r="F261" s="14" t="s">
        <v>600</v>
      </c>
      <c r="G261" s="19" t="s">
        <v>601</v>
      </c>
      <c r="H261" s="14" t="s">
        <v>545</v>
      </c>
      <c r="I261" s="16" t="n">
        <v>46253</v>
      </c>
      <c r="J261" s="14" t="s">
        <v>416</v>
      </c>
      <c r="K261" s="14" t="s">
        <v>84</v>
      </c>
      <c r="L261" s="16" t="n">
        <v>46241</v>
      </c>
      <c r="M261" s="15" t="str">
        <f aca="false">IF($I261="","",IF($J261="Yes","Done",IF($I261&lt;AsOf,"Overdue","Open")))</f>
        <v>Done</v>
      </c>
    </row>
    <row r="262" customFormat="false" ht="15" hidden="false" customHeight="false" outlineLevel="0" collapsed="false">
      <c r="A262" s="16" t="n">
        <v>46240</v>
      </c>
      <c r="B262" s="14" t="s">
        <v>184</v>
      </c>
      <c r="C262" s="15" t="str">
        <f aca="false">IF($B262="","",IFERROR(INDEX(Roster!$B$2:$B$301,MATCH($B262,Roster!$A$2:$A$301,0)),"ID not on Roster"))</f>
        <v>Lucia Z.</v>
      </c>
      <c r="D262" s="14" t="s">
        <v>515</v>
      </c>
      <c r="E262" s="14"/>
      <c r="F262" s="14"/>
      <c r="G262" s="19" t="s">
        <v>516</v>
      </c>
      <c r="H262" s="14" t="s">
        <v>517</v>
      </c>
      <c r="I262" s="16" t="n">
        <v>46247</v>
      </c>
      <c r="J262" s="14"/>
      <c r="K262" s="14" t="s">
        <v>74</v>
      </c>
      <c r="L262" s="16"/>
      <c r="M262" s="15" t="str">
        <f aca="false">IF($I262="","",IF($J262="Yes","Done",IF($I262&lt;AsOf,"Overdue","Open")))</f>
        <v>Overdue</v>
      </c>
    </row>
    <row r="263" customFormat="false" ht="15" hidden="false" customHeight="false" outlineLevel="0" collapsed="false">
      <c r="A263" s="16" t="n">
        <v>46240</v>
      </c>
      <c r="B263" s="14" t="s">
        <v>330</v>
      </c>
      <c r="C263" s="15" t="str">
        <f aca="false">IF($B263="","",IFERROR(INDEX(Roster!$B$2:$B$301,MATCH($B263,Roster!$A$2:$A$301,0)),"ID not on Roster"))</f>
        <v>Gloria E.</v>
      </c>
      <c r="D263" s="14" t="s">
        <v>525</v>
      </c>
      <c r="E263" s="14" t="s">
        <v>602</v>
      </c>
      <c r="F263" s="14" t="s">
        <v>424</v>
      </c>
      <c r="G263" s="19" t="s">
        <v>603</v>
      </c>
      <c r="H263" s="14"/>
      <c r="I263" s="16"/>
      <c r="J263" s="14"/>
      <c r="K263" s="14" t="s">
        <v>84</v>
      </c>
      <c r="L263" s="16" t="n">
        <v>46243</v>
      </c>
      <c r="M263" s="15" t="str">
        <f aca="false">IF($I263="","",IF($J263="Yes","Done",IF($I263&lt;AsOf,"Overdue","Open")))</f>
        <v/>
      </c>
    </row>
    <row r="264" customFormat="false" ht="15" hidden="false" customHeight="false" outlineLevel="0" collapsed="false">
      <c r="A264" s="16" t="n">
        <v>46240</v>
      </c>
      <c r="B264" s="14" t="s">
        <v>374</v>
      </c>
      <c r="C264" s="15" t="str">
        <f aca="false">IF($B264="","",IFERROR(INDEX(Roster!$B$2:$B$301,MATCH($B264,Roster!$A$2:$A$301,0)),"ID not on Roster"))</f>
        <v>Emeka J.</v>
      </c>
      <c r="D264" s="14" t="s">
        <v>439</v>
      </c>
      <c r="E264" s="14"/>
      <c r="F264" s="14"/>
      <c r="G264" s="19" t="s">
        <v>604</v>
      </c>
      <c r="H264" s="14"/>
      <c r="I264" s="16"/>
      <c r="J264" s="14"/>
      <c r="K264" s="14" t="s">
        <v>74</v>
      </c>
      <c r="L264" s="16" t="n">
        <v>46241</v>
      </c>
      <c r="M264" s="15" t="str">
        <f aca="false">IF($I264="","",IF($J264="Yes","Done",IF($I264&lt;AsOf,"Overdue","Open")))</f>
        <v/>
      </c>
    </row>
    <row r="265" customFormat="false" ht="15" hidden="false" customHeight="false" outlineLevel="0" collapsed="false">
      <c r="A265" s="16" t="n">
        <v>46240</v>
      </c>
      <c r="B265" s="14" t="s">
        <v>386</v>
      </c>
      <c r="C265" s="15" t="str">
        <f aca="false">IF($B265="","",IFERROR(INDEX(Roster!$B$2:$B$301,MATCH($B265,Roster!$A$2:$A$301,0)),"ID not on Roster"))</f>
        <v>Omar J.</v>
      </c>
      <c r="D265" s="14" t="s">
        <v>515</v>
      </c>
      <c r="E265" s="14"/>
      <c r="F265" s="14"/>
      <c r="G265" s="19" t="s">
        <v>516</v>
      </c>
      <c r="H265" s="14" t="s">
        <v>517</v>
      </c>
      <c r="I265" s="16" t="n">
        <v>46247</v>
      </c>
      <c r="J265" s="14" t="s">
        <v>416</v>
      </c>
      <c r="K265" s="14" t="s">
        <v>101</v>
      </c>
      <c r="L265" s="16" t="n">
        <v>46243</v>
      </c>
      <c r="M265" s="15" t="str">
        <f aca="false">IF($I265="","",IF($J265="Yes","Done",IF($I265&lt;AsOf,"Overdue","Open")))</f>
        <v>Done</v>
      </c>
    </row>
    <row r="266" customFormat="false" ht="15" hidden="false" customHeight="false" outlineLevel="0" collapsed="false">
      <c r="A266" s="16" t="n">
        <v>46241</v>
      </c>
      <c r="B266" s="14" t="s">
        <v>112</v>
      </c>
      <c r="C266" s="15" t="str">
        <f aca="false">IF($B266="","",IFERROR(INDEX(Roster!$B$2:$B$301,MATCH($B266,Roster!$A$2:$A$301,0)),"ID not on Roster"))</f>
        <v>Wei S.</v>
      </c>
      <c r="D266" s="14" t="s">
        <v>518</v>
      </c>
      <c r="E266" s="14"/>
      <c r="F266" s="14"/>
      <c r="G266" s="19" t="s">
        <v>519</v>
      </c>
      <c r="H266" s="14"/>
      <c r="I266" s="16"/>
      <c r="J266" s="14"/>
      <c r="K266" s="14" t="s">
        <v>63</v>
      </c>
      <c r="L266" s="16" t="n">
        <v>46243</v>
      </c>
      <c r="M266" s="15" t="str">
        <f aca="false">IF($I266="","",IF($J266="Yes","Done",IF($I266&lt;AsOf,"Overdue","Open")))</f>
        <v/>
      </c>
    </row>
    <row r="267" customFormat="false" ht="15" hidden="false" customHeight="false" outlineLevel="0" collapsed="false">
      <c r="A267" s="16" t="n">
        <v>46242</v>
      </c>
      <c r="B267" s="14" t="s">
        <v>367</v>
      </c>
      <c r="C267" s="15" t="str">
        <f aca="false">IF($B267="","",IFERROR(INDEX(Roster!$B$2:$B$301,MATCH($B267,Roster!$A$2:$A$301,0)),"ID not on Roster"))</f>
        <v>Uche R.</v>
      </c>
      <c r="D267" s="14" t="s">
        <v>439</v>
      </c>
      <c r="E267" s="14"/>
      <c r="F267" s="14"/>
      <c r="G267" s="19" t="s">
        <v>605</v>
      </c>
      <c r="H267" s="14"/>
      <c r="I267" s="16"/>
      <c r="J267" s="14"/>
      <c r="K267" s="14" t="s">
        <v>74</v>
      </c>
      <c r="L267" s="16" t="n">
        <v>46244</v>
      </c>
      <c r="M267" s="15" t="str">
        <f aca="false">IF($I267="","",IF($J267="Yes","Done",IF($I267&lt;AsOf,"Overdue","Open")))</f>
        <v/>
      </c>
    </row>
    <row r="268" customFormat="false" ht="15" hidden="false" customHeight="false" outlineLevel="0" collapsed="false">
      <c r="A268" s="16" t="n">
        <v>46243</v>
      </c>
      <c r="B268" s="14" t="s">
        <v>209</v>
      </c>
      <c r="C268" s="15" t="str">
        <f aca="false">IF($B268="","",IFERROR(INDEX(Roster!$B$2:$B$301,MATCH($B268,Roster!$A$2:$A$301,0)),"ID not on Roster"))</f>
        <v>Hana A.</v>
      </c>
      <c r="D268" s="14" t="s">
        <v>523</v>
      </c>
      <c r="E268" s="14"/>
      <c r="F268" s="14"/>
      <c r="G268" s="19" t="s">
        <v>524</v>
      </c>
      <c r="H268" s="14"/>
      <c r="I268" s="16"/>
      <c r="J268" s="14"/>
      <c r="K268" s="14" t="s">
        <v>84</v>
      </c>
      <c r="L268" s="16" t="n">
        <v>46246</v>
      </c>
      <c r="M268" s="15" t="str">
        <f aca="false">IF($I268="","",IF($J268="Yes","Done",IF($I268&lt;AsOf,"Overdue","Open")))</f>
        <v/>
      </c>
    </row>
    <row r="269" customFormat="false" ht="15" hidden="false" customHeight="false" outlineLevel="0" collapsed="false">
      <c r="A269" s="16" t="n">
        <v>46243</v>
      </c>
      <c r="B269" s="14" t="s">
        <v>380</v>
      </c>
      <c r="C269" s="15" t="str">
        <f aca="false">IF($B269="","",IFERROR(INDEX(Roster!$B$2:$B$301,MATCH($B269,Roster!$A$2:$A$301,0)),"ID not on Roster"))</f>
        <v>Yusuf M.</v>
      </c>
      <c r="D269" s="14" t="s">
        <v>439</v>
      </c>
      <c r="E269" s="14"/>
      <c r="F269" s="14"/>
      <c r="G269" s="19" t="s">
        <v>530</v>
      </c>
      <c r="H269" s="14"/>
      <c r="I269" s="16"/>
      <c r="J269" s="14"/>
      <c r="K269" s="14" t="s">
        <v>84</v>
      </c>
      <c r="L269" s="16" t="n">
        <v>46246</v>
      </c>
      <c r="M269" s="15" t="str">
        <f aca="false">IF($I269="","",IF($J269="Yes","Done",IF($I269&lt;AsOf,"Overdue","Open")))</f>
        <v/>
      </c>
    </row>
    <row r="270" customFormat="false" ht="15" hidden="false" customHeight="false" outlineLevel="0" collapsed="false">
      <c r="A270" s="16" t="n">
        <v>46244</v>
      </c>
      <c r="B270" s="14" t="s">
        <v>363</v>
      </c>
      <c r="C270" s="15" t="str">
        <f aca="false">IF($B270="","",IFERROR(INDEX(Roster!$B$2:$B$301,MATCH($B270,Roster!$A$2:$A$301,0)),"ID not on Roster"))</f>
        <v>Tala D.</v>
      </c>
      <c r="D270" s="14" t="s">
        <v>439</v>
      </c>
      <c r="E270" s="14"/>
      <c r="F270" s="14"/>
      <c r="G270" s="19" t="s">
        <v>581</v>
      </c>
      <c r="H270" s="14"/>
      <c r="I270" s="16"/>
      <c r="J270" s="14"/>
      <c r="K270" s="14" t="s">
        <v>84</v>
      </c>
      <c r="L270" s="16" t="n">
        <v>46247</v>
      </c>
      <c r="M270" s="15" t="str">
        <f aca="false">IF($I270="","",IF($J270="Yes","Done",IF($I270&lt;AsOf,"Overdue","Open")))</f>
        <v/>
      </c>
    </row>
    <row r="271" customFormat="false" ht="15" hidden="false" customHeight="false" outlineLevel="0" collapsed="false">
      <c r="A271" s="16" t="n">
        <v>46245</v>
      </c>
      <c r="B271" s="14" t="s">
        <v>372</v>
      </c>
      <c r="C271" s="15" t="str">
        <f aca="false">IF($B271="","",IFERROR(INDEX(Roster!$B$2:$B$301,MATCH($B271,Roster!$A$2:$A$301,0)),"ID not on Roster"))</f>
        <v>Bilal I.</v>
      </c>
      <c r="D271" s="14" t="s">
        <v>439</v>
      </c>
      <c r="E271" s="14"/>
      <c r="F271" s="14"/>
      <c r="G271" s="19" t="s">
        <v>605</v>
      </c>
      <c r="H271" s="14"/>
      <c r="I271" s="16"/>
      <c r="J271" s="14"/>
      <c r="K271" s="14" t="s">
        <v>101</v>
      </c>
      <c r="L271" s="16" t="n">
        <v>46245</v>
      </c>
      <c r="M271" s="15" t="str">
        <f aca="false">IF($I271="","",IF($J271="Yes","Done",IF($I271&lt;AsOf,"Overdue","Open")))</f>
        <v/>
      </c>
    </row>
    <row r="272" customFormat="false" ht="15" hidden="false" customHeight="false" outlineLevel="0" collapsed="false">
      <c r="A272" s="16" t="n">
        <v>46246</v>
      </c>
      <c r="B272" s="14" t="s">
        <v>365</v>
      </c>
      <c r="C272" s="15" t="str">
        <f aca="false">IF($B272="","",IFERROR(INDEX(Roster!$B$2:$B$301,MATCH($B272,Roster!$A$2:$A$301,0)),"ID not on Roster"))</f>
        <v>Umar V.</v>
      </c>
      <c r="D272" s="14" t="s">
        <v>439</v>
      </c>
      <c r="E272" s="14"/>
      <c r="F272" s="14"/>
      <c r="G272" s="19" t="s">
        <v>541</v>
      </c>
      <c r="H272" s="14"/>
      <c r="I272" s="16"/>
      <c r="J272" s="14"/>
      <c r="K272" s="14" t="s">
        <v>63</v>
      </c>
      <c r="L272" s="16" t="n">
        <v>46246</v>
      </c>
      <c r="M272" s="15" t="str">
        <f aca="false">IF($I272="","",IF($J272="Yes","Done",IF($I272&lt;AsOf,"Overdue","Open")))</f>
        <v/>
      </c>
    </row>
    <row r="273" customFormat="false" ht="15" hidden="false" customHeight="false" outlineLevel="0" collapsed="false">
      <c r="A273" s="16" t="n">
        <v>46246</v>
      </c>
      <c r="B273" s="14" t="s">
        <v>370</v>
      </c>
      <c r="C273" s="15" t="str">
        <f aca="false">IF($B273="","",IFERROR(INDEX(Roster!$B$2:$B$301,MATCH($B273,Roster!$A$2:$A$301,0)),"ID not on Roster"))</f>
        <v>Bilal C.</v>
      </c>
      <c r="D273" s="14" t="s">
        <v>439</v>
      </c>
      <c r="E273" s="14"/>
      <c r="F273" s="14"/>
      <c r="G273" s="19" t="s">
        <v>531</v>
      </c>
      <c r="H273" s="14"/>
      <c r="I273" s="16"/>
      <c r="J273" s="14"/>
      <c r="K273" s="14" t="s">
        <v>74</v>
      </c>
      <c r="L273" s="16" t="n">
        <v>46248</v>
      </c>
      <c r="M273" s="15" t="str">
        <f aca="false">IF($I273="","",IF($J273="Yes","Done",IF($I273&lt;AsOf,"Overdue","Open")))</f>
        <v/>
      </c>
    </row>
    <row r="274" customFormat="false" ht="15" hidden="false" customHeight="false" outlineLevel="0" collapsed="false">
      <c r="A274" s="16" t="n">
        <v>46246</v>
      </c>
      <c r="B274" s="14" t="s">
        <v>382</v>
      </c>
      <c r="C274" s="15" t="str">
        <f aca="false">IF($B274="","",IFERROR(INDEX(Roster!$B$2:$B$301,MATCH($B274,Roster!$A$2:$A$301,0)),"ID not on Roster"))</f>
        <v>Dalia K.</v>
      </c>
      <c r="D274" s="14" t="s">
        <v>439</v>
      </c>
      <c r="E274" s="14"/>
      <c r="F274" s="14"/>
      <c r="G274" s="19" t="s">
        <v>530</v>
      </c>
      <c r="H274" s="14"/>
      <c r="I274" s="16"/>
      <c r="J274" s="14"/>
      <c r="K274" s="14" t="s">
        <v>84</v>
      </c>
      <c r="L274" s="16" t="n">
        <v>46249</v>
      </c>
      <c r="M274" s="15" t="str">
        <f aca="false">IF($I274="","",IF($J274="Yes","Done",IF($I274&lt;AsOf,"Overdue","Open")))</f>
        <v/>
      </c>
    </row>
    <row r="275" customFormat="false" ht="15" hidden="false" customHeight="false" outlineLevel="0" collapsed="false">
      <c r="A275" s="16" t="n">
        <v>46247</v>
      </c>
      <c r="B275" s="14" t="s">
        <v>374</v>
      </c>
      <c r="C275" s="15" t="str">
        <f aca="false">IF($B275="","",IFERROR(INDEX(Roster!$B$2:$B$301,MATCH($B275,Roster!$A$2:$A$301,0)),"ID not on Roster"))</f>
        <v>Emeka J.</v>
      </c>
      <c r="D275" s="14" t="s">
        <v>439</v>
      </c>
      <c r="E275" s="14"/>
      <c r="F275" s="14"/>
      <c r="G275" s="19" t="s">
        <v>606</v>
      </c>
      <c r="H275" s="14"/>
      <c r="I275" s="16"/>
      <c r="J275" s="14"/>
      <c r="K275" s="14" t="s">
        <v>74</v>
      </c>
      <c r="L275" s="16" t="n">
        <v>46248</v>
      </c>
      <c r="M275" s="15" t="str">
        <f aca="false">IF($I275="","",IF($J275="Yes","Done",IF($I275&lt;AsOf,"Overdue","Open")))</f>
        <v/>
      </c>
    </row>
    <row r="276" customFormat="false" ht="15" hidden="false" customHeight="false" outlineLevel="0" collapsed="false">
      <c r="A276" s="16" t="n">
        <v>46249</v>
      </c>
      <c r="B276" s="14" t="s">
        <v>166</v>
      </c>
      <c r="C276" s="15" t="str">
        <f aca="false">IF($B276="","",IFERROR(INDEX(Roster!$B$2:$B$301,MATCH($B276,Roster!$A$2:$A$301,0)),"ID not on Roster"))</f>
        <v>Ximena I.</v>
      </c>
      <c r="D276" s="14" t="s">
        <v>523</v>
      </c>
      <c r="E276" s="14"/>
      <c r="F276" s="14"/>
      <c r="G276" s="19" t="s">
        <v>524</v>
      </c>
      <c r="H276" s="14"/>
      <c r="I276" s="16"/>
      <c r="J276" s="14"/>
      <c r="K276" s="14" t="s">
        <v>74</v>
      </c>
      <c r="L276" s="16" t="n">
        <v>46250</v>
      </c>
      <c r="M276" s="15" t="str">
        <f aca="false">IF($I276="","",IF($J276="Yes","Done",IF($I276&lt;AsOf,"Overdue","Open")))</f>
        <v/>
      </c>
    </row>
    <row r="277" customFormat="false" ht="15" hidden="false" customHeight="false" outlineLevel="0" collapsed="false">
      <c r="A277" s="16" t="n">
        <v>46249</v>
      </c>
      <c r="B277" s="14" t="s">
        <v>367</v>
      </c>
      <c r="C277" s="15" t="str">
        <f aca="false">IF($B277="","",IFERROR(INDEX(Roster!$B$2:$B$301,MATCH($B277,Roster!$A$2:$A$301,0)),"ID not on Roster"))</f>
        <v>Uche R.</v>
      </c>
      <c r="D277" s="14" t="s">
        <v>439</v>
      </c>
      <c r="E277" s="14"/>
      <c r="F277" s="14"/>
      <c r="G277" s="19" t="s">
        <v>581</v>
      </c>
      <c r="H277" s="14"/>
      <c r="I277" s="16"/>
      <c r="J277" s="14"/>
      <c r="K277" s="14" t="s">
        <v>74</v>
      </c>
      <c r="L277" s="16" t="n">
        <v>46250</v>
      </c>
      <c r="M277" s="15" t="str">
        <f aca="false">IF($I277="","",IF($J277="Yes","Done",IF($I277&lt;AsOf,"Overdue","Open")))</f>
        <v/>
      </c>
    </row>
    <row r="278" customFormat="false" ht="15" hidden="false" customHeight="false" outlineLevel="0" collapsed="false">
      <c r="A278" s="16" t="n">
        <v>46250</v>
      </c>
      <c r="B278" s="14" t="s">
        <v>348</v>
      </c>
      <c r="C278" s="15" t="str">
        <f aca="false">IF($B278="","",IFERROR(INDEX(Roster!$B$2:$B$301,MATCH($B278,Roster!$A$2:$A$301,0)),"ID not on Roster"))</f>
        <v>Amara R.</v>
      </c>
      <c r="D278" s="14" t="s">
        <v>525</v>
      </c>
      <c r="E278" s="14" t="s">
        <v>602</v>
      </c>
      <c r="F278" s="14" t="s">
        <v>426</v>
      </c>
      <c r="G278" s="19" t="s">
        <v>607</v>
      </c>
      <c r="H278" s="14"/>
      <c r="I278" s="16"/>
      <c r="J278" s="14"/>
      <c r="K278" s="14" t="s">
        <v>84</v>
      </c>
      <c r="L278" s="16" t="n">
        <v>46252</v>
      </c>
      <c r="M278" s="15" t="str">
        <f aca="false">IF($I278="","",IF($J278="Yes","Done",IF($I278&lt;AsOf,"Overdue","Open")))</f>
        <v/>
      </c>
    </row>
    <row r="279" customFormat="false" ht="15" hidden="false" customHeight="false" outlineLevel="0" collapsed="false">
      <c r="A279" s="16" t="n">
        <v>46250</v>
      </c>
      <c r="B279" s="14" t="s">
        <v>376</v>
      </c>
      <c r="C279" s="15" t="str">
        <f aca="false">IF($B279="","",IFERROR(INDEX(Roster!$B$2:$B$301,MATCH($B279,Roster!$A$2:$A$301,0)),"ID not on Roster"))</f>
        <v>Adaeze O.</v>
      </c>
      <c r="D279" s="14" t="s">
        <v>439</v>
      </c>
      <c r="E279" s="14"/>
      <c r="F279" s="14"/>
      <c r="G279" s="19" t="s">
        <v>608</v>
      </c>
      <c r="H279" s="14"/>
      <c r="I279" s="16"/>
      <c r="J279" s="14"/>
      <c r="K279" s="14" t="s">
        <v>101</v>
      </c>
      <c r="L279" s="16" t="n">
        <v>46250</v>
      </c>
      <c r="M279" s="15" t="str">
        <f aca="false">IF($I279="","",IF($J279="Yes","Done",IF($I279&lt;AsOf,"Overdue","Open")))</f>
        <v/>
      </c>
    </row>
    <row r="280" customFormat="false" ht="15" hidden="false" customHeight="false" outlineLevel="0" collapsed="false">
      <c r="A280" s="16" t="n">
        <v>46250</v>
      </c>
      <c r="B280" s="14" t="s">
        <v>378</v>
      </c>
      <c r="C280" s="15" t="str">
        <f aca="false">IF($B280="","",IFERROR(INDEX(Roster!$B$2:$B$301,MATCH($B280,Roster!$A$2:$A$301,0)),"ID not on Roster"))</f>
        <v>Paula K.</v>
      </c>
      <c r="D280" s="14" t="s">
        <v>439</v>
      </c>
      <c r="E280" s="14"/>
      <c r="F280" s="14"/>
      <c r="G280" s="19" t="s">
        <v>533</v>
      </c>
      <c r="H280" s="14"/>
      <c r="I280" s="16"/>
      <c r="J280" s="14"/>
      <c r="K280" s="14" t="s">
        <v>101</v>
      </c>
      <c r="L280" s="16" t="n">
        <v>46250</v>
      </c>
      <c r="M280" s="15" t="str">
        <f aca="false">IF($I280="","",IF($J280="Yes","Done",IF($I280&lt;AsOf,"Overdue","Open")))</f>
        <v/>
      </c>
    </row>
    <row r="281" customFormat="false" ht="15" hidden="false" customHeight="false" outlineLevel="0" collapsed="false">
      <c r="A281" s="16" t="n">
        <v>46251</v>
      </c>
      <c r="B281" s="14" t="s">
        <v>160</v>
      </c>
      <c r="C281" s="15" t="str">
        <f aca="false">IF($B281="","",IFERROR(INDEX(Roster!$B$2:$B$301,MATCH($B281,Roster!$A$2:$A$301,0)),"ID not on Roster"))</f>
        <v>Rania J.</v>
      </c>
      <c r="D281" s="14" t="s">
        <v>523</v>
      </c>
      <c r="E281" s="14"/>
      <c r="F281" s="14"/>
      <c r="G281" s="19" t="s">
        <v>524</v>
      </c>
      <c r="H281" s="14"/>
      <c r="I281" s="16"/>
      <c r="J281" s="14"/>
      <c r="K281" s="14" t="s">
        <v>84</v>
      </c>
      <c r="L281" s="16" t="n">
        <v>46251</v>
      </c>
      <c r="M281" s="15" t="str">
        <f aca="false">IF($I281="","",IF($J281="Yes","Done",IF($I281&lt;AsOf,"Overdue","Open")))</f>
        <v/>
      </c>
    </row>
    <row r="282" customFormat="false" ht="15" hidden="false" customHeight="false" outlineLevel="0" collapsed="false">
      <c r="A282" s="16" t="n">
        <v>46251</v>
      </c>
      <c r="B282" s="14" t="s">
        <v>162</v>
      </c>
      <c r="C282" s="15" t="str">
        <f aca="false">IF($B282="","",IFERROR(INDEX(Roster!$B$2:$B$301,MATCH($B282,Roster!$A$2:$A$301,0)),"ID not on Roster"))</f>
        <v>Mateo D.</v>
      </c>
      <c r="D282" s="14" t="s">
        <v>523</v>
      </c>
      <c r="E282" s="14"/>
      <c r="F282" s="14"/>
      <c r="G282" s="19" t="s">
        <v>524</v>
      </c>
      <c r="H282" s="14"/>
      <c r="I282" s="16"/>
      <c r="J282" s="14"/>
      <c r="K282" s="14" t="s">
        <v>74</v>
      </c>
      <c r="L282" s="16" t="n">
        <v>46253</v>
      </c>
      <c r="M282" s="15" t="str">
        <f aca="false">IF($I282="","",IF($J282="Yes","Done",IF($I282&lt;AsOf,"Overdue","Open")))</f>
        <v/>
      </c>
    </row>
    <row r="283" customFormat="false" ht="15" hidden="false" customHeight="false" outlineLevel="0" collapsed="false">
      <c r="A283" s="16" t="n">
        <v>46251</v>
      </c>
      <c r="B283" s="14" t="s">
        <v>363</v>
      </c>
      <c r="C283" s="15" t="str">
        <f aca="false">IF($B283="","",IFERROR(INDEX(Roster!$B$2:$B$301,MATCH($B283,Roster!$A$2:$A$301,0)),"ID not on Roster"))</f>
        <v>Tala D.</v>
      </c>
      <c r="D283" s="14" t="s">
        <v>439</v>
      </c>
      <c r="E283" s="14"/>
      <c r="F283" s="14"/>
      <c r="G283" s="19" t="s">
        <v>546</v>
      </c>
      <c r="H283" s="14"/>
      <c r="I283" s="16"/>
      <c r="J283" s="14"/>
      <c r="K283" s="14" t="s">
        <v>84</v>
      </c>
      <c r="L283" s="16" t="n">
        <v>46254</v>
      </c>
      <c r="M283" s="15" t="str">
        <f aca="false">IF($I283="","",IF($J283="Yes","Done",IF($I283&lt;AsOf,"Overdue","Open")))</f>
        <v/>
      </c>
    </row>
    <row r="284" customFormat="false" ht="15" hidden="false" customHeight="false" outlineLevel="0" collapsed="false">
      <c r="A284" s="16" t="n">
        <v>46252</v>
      </c>
      <c r="B284" s="14" t="s">
        <v>372</v>
      </c>
      <c r="C284" s="15" t="str">
        <f aca="false">IF($B284="","",IFERROR(INDEX(Roster!$B$2:$B$301,MATCH($B284,Roster!$A$2:$A$301,0)),"ID not on Roster"))</f>
        <v>Bilal I.</v>
      </c>
      <c r="D284" s="14" t="s">
        <v>439</v>
      </c>
      <c r="E284" s="14"/>
      <c r="F284" s="14"/>
      <c r="G284" s="19" t="s">
        <v>596</v>
      </c>
      <c r="H284" s="14"/>
      <c r="I284" s="16"/>
      <c r="J284" s="14"/>
      <c r="K284" s="14" t="s">
        <v>101</v>
      </c>
      <c r="L284" s="16" t="n">
        <v>46255</v>
      </c>
      <c r="M284" s="15" t="str">
        <f aca="false">IF($I284="","",IF($J284="Yes","Done",IF($I284&lt;AsOf,"Overdue","Open")))</f>
        <v/>
      </c>
    </row>
    <row r="285" customFormat="false" ht="15" hidden="false" customHeight="false" outlineLevel="0" collapsed="false">
      <c r="A285" s="16" t="n">
        <v>46252</v>
      </c>
      <c r="B285" s="14" t="s">
        <v>384</v>
      </c>
      <c r="C285" s="15" t="str">
        <f aca="false">IF($B285="","",IFERROR(INDEX(Roster!$B$2:$B$301,MATCH($B285,Roster!$A$2:$A$301,0)),"ID not on Roster"))</f>
        <v>Ines J.</v>
      </c>
      <c r="D285" s="14" t="s">
        <v>525</v>
      </c>
      <c r="E285" s="14" t="s">
        <v>526</v>
      </c>
      <c r="F285" s="14" t="s">
        <v>424</v>
      </c>
      <c r="G285" s="19" t="s">
        <v>527</v>
      </c>
      <c r="H285" s="14" t="s">
        <v>609</v>
      </c>
      <c r="I285" s="16" t="n">
        <v>46266</v>
      </c>
      <c r="J285" s="14" t="s">
        <v>416</v>
      </c>
      <c r="K285" s="14" t="s">
        <v>74</v>
      </c>
      <c r="L285" s="16" t="n">
        <v>46255</v>
      </c>
      <c r="M285" s="15" t="str">
        <f aca="false">IF($I285="","",IF($J285="Yes","Done",IF($I285&lt;AsOf,"Overdue","Open")))</f>
        <v>Done</v>
      </c>
    </row>
    <row r="286" customFormat="false" ht="15" hidden="false" customHeight="false" outlineLevel="0" collapsed="false">
      <c r="A286" s="16" t="n">
        <v>46253</v>
      </c>
      <c r="B286" s="14" t="s">
        <v>258</v>
      </c>
      <c r="C286" s="15" t="str">
        <f aca="false">IF($B286="","",IFERROR(INDEX(Roster!$B$2:$B$301,MATCH($B286,Roster!$A$2:$A$301,0)),"ID not on Roster"))</f>
        <v>Kemi E.</v>
      </c>
      <c r="D286" s="14" t="s">
        <v>518</v>
      </c>
      <c r="E286" s="14"/>
      <c r="F286" s="14"/>
      <c r="G286" s="19" t="s">
        <v>519</v>
      </c>
      <c r="H286" s="14"/>
      <c r="I286" s="16"/>
      <c r="J286" s="14"/>
      <c r="K286" s="14" t="s">
        <v>84</v>
      </c>
      <c r="L286" s="16" t="n">
        <v>46253</v>
      </c>
      <c r="M286" s="15" t="str">
        <f aca="false">IF($I286="","",IF($J286="Yes","Done",IF($I286&lt;AsOf,"Overdue","Open")))</f>
        <v/>
      </c>
    </row>
    <row r="287" customFormat="false" ht="15" hidden="false" customHeight="false" outlineLevel="0" collapsed="false">
      <c r="A287" s="16" t="n">
        <v>46253</v>
      </c>
      <c r="B287" s="14" t="s">
        <v>365</v>
      </c>
      <c r="C287" s="15" t="str">
        <f aca="false">IF($B287="","",IFERROR(INDEX(Roster!$B$2:$B$301,MATCH($B287,Roster!$A$2:$A$301,0)),"ID not on Roster"))</f>
        <v>Umar V.</v>
      </c>
      <c r="D287" s="14" t="s">
        <v>439</v>
      </c>
      <c r="E287" s="14"/>
      <c r="F287" s="14"/>
      <c r="G287" s="19" t="s">
        <v>532</v>
      </c>
      <c r="H287" s="14"/>
      <c r="I287" s="16"/>
      <c r="J287" s="14"/>
      <c r="K287" s="14" t="s">
        <v>63</v>
      </c>
      <c r="L287" s="16" t="n">
        <v>46253</v>
      </c>
      <c r="M287" s="15" t="str">
        <f aca="false">IF($I287="","",IF($J287="Yes","Done",IF($I287&lt;AsOf,"Overdue","Open")))</f>
        <v/>
      </c>
    </row>
    <row r="288" customFormat="false" ht="15" hidden="false" customHeight="false" outlineLevel="0" collapsed="false">
      <c r="A288" s="16" t="n">
        <v>46253</v>
      </c>
      <c r="B288" s="14" t="s">
        <v>370</v>
      </c>
      <c r="C288" s="15" t="str">
        <f aca="false">IF($B288="","",IFERROR(INDEX(Roster!$B$2:$B$301,MATCH($B288,Roster!$A$2:$A$301,0)),"ID not on Roster"))</f>
        <v>Bilal C.</v>
      </c>
      <c r="D288" s="14" t="s">
        <v>439</v>
      </c>
      <c r="E288" s="14"/>
      <c r="F288" s="14"/>
      <c r="G288" s="19" t="s">
        <v>447</v>
      </c>
      <c r="H288" s="14"/>
      <c r="I288" s="16"/>
      <c r="J288" s="14"/>
      <c r="K288" s="14" t="s">
        <v>74</v>
      </c>
      <c r="L288" s="16" t="n">
        <v>46253</v>
      </c>
      <c r="M288" s="15" t="str">
        <f aca="false">IF($I288="","",IF($J288="Yes","Done",IF($I288&lt;AsOf,"Overdue","Open")))</f>
        <v/>
      </c>
    </row>
    <row r="289" customFormat="false" ht="15" hidden="false" customHeight="false" outlineLevel="0" collapsed="false">
      <c r="A289" s="16" t="n">
        <v>46253</v>
      </c>
      <c r="B289" s="14" t="s">
        <v>386</v>
      </c>
      <c r="C289" s="15" t="str">
        <f aca="false">IF($B289="","",IFERROR(INDEX(Roster!$B$2:$B$301,MATCH($B289,Roster!$A$2:$A$301,0)),"ID not on Roster"))</f>
        <v>Omar J.</v>
      </c>
      <c r="D289" s="14" t="s">
        <v>439</v>
      </c>
      <c r="E289" s="14"/>
      <c r="F289" s="14"/>
      <c r="G289" s="19" t="s">
        <v>530</v>
      </c>
      <c r="H289" s="14"/>
      <c r="I289" s="16"/>
      <c r="J289" s="14"/>
      <c r="K289" s="14" t="s">
        <v>101</v>
      </c>
      <c r="L289" s="16" t="n">
        <v>46255</v>
      </c>
      <c r="M289" s="15" t="str">
        <f aca="false">IF($I289="","",IF($J289="Yes","Done",IF($I289&lt;AsOf,"Overdue","Open")))</f>
        <v/>
      </c>
    </row>
    <row r="290" customFormat="false" ht="15" hidden="false" customHeight="false" outlineLevel="0" collapsed="false">
      <c r="A290" s="16" t="n">
        <v>46254</v>
      </c>
      <c r="B290" s="14" t="s">
        <v>361</v>
      </c>
      <c r="C290" s="15" t="str">
        <f aca="false">IF($B290="","",IFERROR(INDEX(Roster!$B$2:$B$301,MATCH($B290,Roster!$A$2:$A$301,0)),"ID not on Roster"))</f>
        <v>Hiroshi K.</v>
      </c>
      <c r="D290" s="14" t="s">
        <v>439</v>
      </c>
      <c r="E290" s="14"/>
      <c r="F290" s="14"/>
      <c r="G290" s="19" t="s">
        <v>441</v>
      </c>
      <c r="H290" s="14"/>
      <c r="I290" s="16"/>
      <c r="J290" s="14"/>
      <c r="K290" s="14" t="s">
        <v>101</v>
      </c>
      <c r="L290" s="16" t="n">
        <v>46257</v>
      </c>
      <c r="M290" s="15" t="str">
        <f aca="false">IF($I290="","",IF($J290="Yes","Done",IF($I290&lt;AsOf,"Overdue","Open")))</f>
        <v/>
      </c>
    </row>
    <row r="291" customFormat="false" ht="15" hidden="false" customHeight="false" outlineLevel="0" collapsed="false">
      <c r="A291" s="16" t="n">
        <v>46254</v>
      </c>
      <c r="B291" s="14" t="s">
        <v>374</v>
      </c>
      <c r="C291" s="15" t="str">
        <f aca="false">IF($B291="","",IFERROR(INDEX(Roster!$B$2:$B$301,MATCH($B291,Roster!$A$2:$A$301,0)),"ID not on Roster"))</f>
        <v>Emeka J.</v>
      </c>
      <c r="D291" s="14" t="s">
        <v>439</v>
      </c>
      <c r="E291" s="14"/>
      <c r="F291" s="14"/>
      <c r="G291" s="19" t="s">
        <v>521</v>
      </c>
      <c r="H291" s="14"/>
      <c r="I291" s="16"/>
      <c r="J291" s="14"/>
      <c r="K291" s="14" t="s">
        <v>74</v>
      </c>
      <c r="L291" s="16" t="n">
        <v>46256</v>
      </c>
      <c r="M291" s="15" t="str">
        <f aca="false">IF($I291="","",IF($J291="Yes","Done",IF($I291&lt;AsOf,"Overdue","Open")))</f>
        <v/>
      </c>
    </row>
    <row r="292" customFormat="false" ht="15" hidden="false" customHeight="false" outlineLevel="0" collapsed="false">
      <c r="A292" s="16" t="n">
        <v>46256</v>
      </c>
      <c r="B292" s="14" t="s">
        <v>361</v>
      </c>
      <c r="C292" s="15" t="str">
        <f aca="false">IF($B292="","",IFERROR(INDEX(Roster!$B$2:$B$301,MATCH($B292,Roster!$A$2:$A$301,0)),"ID not on Roster"))</f>
        <v>Hiroshi K.</v>
      </c>
      <c r="D292" s="14" t="s">
        <v>448</v>
      </c>
      <c r="E292" s="14"/>
      <c r="F292" s="14"/>
      <c r="G292" s="19" t="s">
        <v>480</v>
      </c>
      <c r="H292" s="14"/>
      <c r="I292" s="16"/>
      <c r="J292" s="14"/>
      <c r="K292" s="14" t="s">
        <v>101</v>
      </c>
      <c r="L292" s="16" t="n">
        <v>46259</v>
      </c>
      <c r="M292" s="15" t="str">
        <f aca="false">IF($I292="","",IF($J292="Yes","Done",IF($I292&lt;AsOf,"Overdue","Open")))</f>
        <v/>
      </c>
    </row>
    <row r="293" customFormat="false" ht="15" hidden="false" customHeight="false" outlineLevel="0" collapsed="false">
      <c r="A293" s="16" t="n">
        <v>46256</v>
      </c>
      <c r="B293" s="14" t="s">
        <v>367</v>
      </c>
      <c r="C293" s="15" t="str">
        <f aca="false">IF($B293="","",IFERROR(INDEX(Roster!$B$2:$B$301,MATCH($B293,Roster!$A$2:$A$301,0)),"ID not on Roster"))</f>
        <v>Uche R.</v>
      </c>
      <c r="D293" s="14" t="s">
        <v>439</v>
      </c>
      <c r="E293" s="14"/>
      <c r="F293" s="14"/>
      <c r="G293" s="19" t="s">
        <v>610</v>
      </c>
      <c r="H293" s="14"/>
      <c r="I293" s="16"/>
      <c r="J293" s="14"/>
      <c r="K293" s="14" t="s">
        <v>74</v>
      </c>
      <c r="L293" s="16" t="n">
        <v>46258</v>
      </c>
      <c r="M293" s="15" t="str">
        <f aca="false">IF($I293="","",IF($J293="Yes","Done",IF($I293&lt;AsOf,"Overdue","Open")))</f>
        <v/>
      </c>
    </row>
    <row r="294" customFormat="false" ht="15" hidden="false" customHeight="false" outlineLevel="0" collapsed="false">
      <c r="A294" s="16" t="n">
        <v>46257</v>
      </c>
      <c r="B294" s="14" t="s">
        <v>376</v>
      </c>
      <c r="C294" s="15" t="str">
        <f aca="false">IF($B294="","",IFERROR(INDEX(Roster!$B$2:$B$301,MATCH($B294,Roster!$A$2:$A$301,0)),"ID not on Roster"))</f>
        <v>Adaeze O.</v>
      </c>
      <c r="D294" s="14" t="s">
        <v>439</v>
      </c>
      <c r="E294" s="14"/>
      <c r="F294" s="14"/>
      <c r="G294" s="19" t="s">
        <v>611</v>
      </c>
      <c r="H294" s="14"/>
      <c r="I294" s="16"/>
      <c r="J294" s="14"/>
      <c r="K294" s="14" t="s">
        <v>101</v>
      </c>
      <c r="L294" s="16" t="n">
        <v>46260</v>
      </c>
      <c r="M294" s="15" t="str">
        <f aca="false">IF($I294="","",IF($J294="Yes","Done",IF($I294&lt;AsOf,"Overdue","Open")))</f>
        <v/>
      </c>
    </row>
    <row r="295" customFormat="false" ht="15" hidden="false" customHeight="false" outlineLevel="0" collapsed="false">
      <c r="A295" s="16" t="n">
        <v>46257</v>
      </c>
      <c r="B295" s="14" t="s">
        <v>378</v>
      </c>
      <c r="C295" s="15" t="str">
        <f aca="false">IF($B295="","",IFERROR(INDEX(Roster!$B$2:$B$301,MATCH($B295,Roster!$A$2:$A$301,0)),"ID not on Roster"))</f>
        <v>Paula K.</v>
      </c>
      <c r="D295" s="14" t="s">
        <v>439</v>
      </c>
      <c r="E295" s="14"/>
      <c r="F295" s="14"/>
      <c r="G295" s="19" t="s">
        <v>608</v>
      </c>
      <c r="H295" s="14"/>
      <c r="I295" s="16"/>
      <c r="J295" s="14"/>
      <c r="K295" s="14" t="s">
        <v>101</v>
      </c>
      <c r="L295" s="16" t="n">
        <v>46257</v>
      </c>
      <c r="M295" s="15" t="str">
        <f aca="false">IF($I295="","",IF($J295="Yes","Done",IF($I295&lt;AsOf,"Overdue","Open")))</f>
        <v/>
      </c>
    </row>
    <row r="296" customFormat="false" ht="15" hidden="false" customHeight="false" outlineLevel="0" collapsed="false">
      <c r="A296" s="16" t="n">
        <v>46258</v>
      </c>
      <c r="B296" s="14" t="s">
        <v>106</v>
      </c>
      <c r="C296" s="15" t="str">
        <f aca="false">IF($B296="","",IFERROR(INDEX(Roster!$B$2:$B$301,MATCH($B296,Roster!$A$2:$A$301,0)),"ID not on Roster"))</f>
        <v>Kemi B.</v>
      </c>
      <c r="D296" s="14" t="s">
        <v>515</v>
      </c>
      <c r="E296" s="14"/>
      <c r="F296" s="14"/>
      <c r="G296" s="19" t="s">
        <v>539</v>
      </c>
      <c r="H296" s="14" t="s">
        <v>517</v>
      </c>
      <c r="I296" s="16" t="n">
        <v>46265</v>
      </c>
      <c r="J296" s="14" t="s">
        <v>416</v>
      </c>
      <c r="K296" s="14" t="s">
        <v>84</v>
      </c>
      <c r="L296" s="16" t="n">
        <v>46259</v>
      </c>
      <c r="M296" s="15" t="str">
        <f aca="false">IF($I296="","",IF($J296="Yes","Done",IF($I296&lt;AsOf,"Overdue","Open")))</f>
        <v>Done</v>
      </c>
    </row>
    <row r="297" customFormat="false" ht="15" hidden="false" customHeight="false" outlineLevel="0" collapsed="false">
      <c r="A297" s="16" t="n">
        <v>46258</v>
      </c>
      <c r="B297" s="14" t="s">
        <v>286</v>
      </c>
      <c r="C297" s="15" t="str">
        <f aca="false">IF($B297="","",IFERROR(INDEX(Roster!$B$2:$B$301,MATCH($B297,Roster!$A$2:$A$301,0)),"ID not on Roster"))</f>
        <v>Karina O.</v>
      </c>
      <c r="D297" s="14" t="s">
        <v>439</v>
      </c>
      <c r="E297" s="14"/>
      <c r="F297" s="14"/>
      <c r="G297" s="19" t="s">
        <v>443</v>
      </c>
      <c r="H297" s="14"/>
      <c r="I297" s="16"/>
      <c r="J297" s="14"/>
      <c r="K297" s="14" t="s">
        <v>74</v>
      </c>
      <c r="L297" s="16" t="n">
        <v>46258</v>
      </c>
      <c r="M297" s="15" t="str">
        <f aca="false">IF($I297="","",IF($J297="Yes","Done",IF($I297&lt;AsOf,"Overdue","Open")))</f>
        <v/>
      </c>
    </row>
    <row r="298" customFormat="false" ht="15" hidden="false" customHeight="false" outlineLevel="0" collapsed="false">
      <c r="A298" s="16" t="n">
        <v>46258</v>
      </c>
      <c r="B298" s="14" t="s">
        <v>291</v>
      </c>
      <c r="C298" s="15" t="str">
        <f aca="false">IF($B298="","",IFERROR(INDEX(Roster!$B$2:$B$301,MATCH($B298,Roster!$A$2:$A$301,0)),"ID not on Roster"))</f>
        <v>Greta O.</v>
      </c>
      <c r="D298" s="14" t="s">
        <v>448</v>
      </c>
      <c r="E298" s="14"/>
      <c r="F298" s="14"/>
      <c r="G298" s="19" t="s">
        <v>612</v>
      </c>
      <c r="H298" s="14"/>
      <c r="I298" s="16"/>
      <c r="J298" s="14"/>
      <c r="K298" s="14" t="s">
        <v>74</v>
      </c>
      <c r="L298" s="16" t="n">
        <v>46258</v>
      </c>
      <c r="M298" s="15" t="str">
        <f aca="false">IF($I298="","",IF($J298="Yes","Done",IF($I298&lt;AsOf,"Overdue","Open")))</f>
        <v/>
      </c>
    </row>
    <row r="299" customFormat="false" ht="15" hidden="false" customHeight="false" outlineLevel="0" collapsed="false">
      <c r="A299" s="16" t="n">
        <v>46258</v>
      </c>
      <c r="B299" s="14" t="s">
        <v>313</v>
      </c>
      <c r="C299" s="15" t="str">
        <f aca="false">IF($B299="","",IFERROR(INDEX(Roster!$B$2:$B$301,MATCH($B299,Roster!$A$2:$A$301,0)),"ID not on Roster"))</f>
        <v>Valeria G.</v>
      </c>
      <c r="D299" s="14" t="s">
        <v>439</v>
      </c>
      <c r="E299" s="14"/>
      <c r="F299" s="14"/>
      <c r="G299" s="19" t="s">
        <v>440</v>
      </c>
      <c r="H299" s="14"/>
      <c r="I299" s="16"/>
      <c r="J299" s="14"/>
      <c r="K299" s="14" t="s">
        <v>101</v>
      </c>
      <c r="L299" s="16" t="n">
        <v>46260</v>
      </c>
      <c r="M299" s="15" t="str">
        <f aca="false">IF($I299="","",IF($J299="Yes","Done",IF($I299&lt;AsOf,"Overdue","Open")))</f>
        <v/>
      </c>
    </row>
    <row r="300" customFormat="false" ht="15" hidden="false" customHeight="false" outlineLevel="0" collapsed="false">
      <c r="A300" s="16" t="n">
        <v>46259</v>
      </c>
      <c r="B300" s="14" t="s">
        <v>174</v>
      </c>
      <c r="C300" s="15" t="str">
        <f aca="false">IF($B300="","",IFERROR(INDEX(Roster!$B$2:$B$301,MATCH($B300,Roster!$A$2:$A$301,0)),"ID not on Roster"))</f>
        <v>Hiroshi D.</v>
      </c>
      <c r="D300" s="14" t="s">
        <v>439</v>
      </c>
      <c r="E300" s="14"/>
      <c r="F300" s="14"/>
      <c r="G300" s="19" t="s">
        <v>442</v>
      </c>
      <c r="H300" s="14"/>
      <c r="I300" s="16"/>
      <c r="J300" s="14"/>
      <c r="K300" s="14" t="s">
        <v>84</v>
      </c>
      <c r="L300" s="16" t="n">
        <v>46261</v>
      </c>
      <c r="M300" s="15" t="str">
        <f aca="false">IF($I300="","",IF($J300="Yes","Done",IF($I300&lt;AsOf,"Overdue","Open")))</f>
        <v/>
      </c>
    </row>
    <row r="301" customFormat="false" ht="15" hidden="false" customHeight="false" outlineLevel="0" collapsed="false">
      <c r="A301" s="16" t="n">
        <v>46259</v>
      </c>
      <c r="B301" s="14" t="s">
        <v>372</v>
      </c>
      <c r="C301" s="15" t="str">
        <f aca="false">IF($B301="","",IFERROR(INDEX(Roster!$B$2:$B$301,MATCH($B301,Roster!$A$2:$A$301,0)),"ID not on Roster"))</f>
        <v>Bilal I.</v>
      </c>
      <c r="D301" s="14" t="s">
        <v>439</v>
      </c>
      <c r="E301" s="14"/>
      <c r="F301" s="14"/>
      <c r="G301" s="19" t="s">
        <v>596</v>
      </c>
      <c r="H301" s="14"/>
      <c r="I301" s="16"/>
      <c r="J301" s="14"/>
      <c r="K301" s="14" t="s">
        <v>101</v>
      </c>
      <c r="L301" s="16" t="n">
        <v>46262</v>
      </c>
      <c r="M301" s="15" t="str">
        <f aca="false">IF($I301="","",IF($J301="Yes","Done",IF($I301&lt;AsOf,"Overdue","Open")))</f>
        <v/>
      </c>
    </row>
    <row r="302" customFormat="false" ht="15" hidden="false" customHeight="false" outlineLevel="0" collapsed="false">
      <c r="A302" s="16" t="n">
        <v>46259</v>
      </c>
      <c r="B302" s="14" t="s">
        <v>384</v>
      </c>
      <c r="C302" s="15" t="str">
        <f aca="false">IF($B302="","",IFERROR(INDEX(Roster!$B$2:$B$301,MATCH($B302,Roster!$A$2:$A$301,0)),"ID not on Roster"))</f>
        <v>Ines J.</v>
      </c>
      <c r="D302" s="14" t="s">
        <v>439</v>
      </c>
      <c r="E302" s="14"/>
      <c r="F302" s="14"/>
      <c r="G302" s="19" t="s">
        <v>530</v>
      </c>
      <c r="H302" s="14"/>
      <c r="I302" s="16"/>
      <c r="J302" s="14"/>
      <c r="K302" s="14" t="s">
        <v>74</v>
      </c>
      <c r="L302" s="16" t="n">
        <v>46260</v>
      </c>
      <c r="M302" s="15" t="str">
        <f aca="false">IF($I302="","",IF($J302="Yes","Done",IF($I302&lt;AsOf,"Overdue","Open")))</f>
        <v/>
      </c>
    </row>
    <row r="303" customFormat="false" ht="15" hidden="false" customHeight="false" outlineLevel="0" collapsed="false">
      <c r="A303" s="16" t="n">
        <v>46260</v>
      </c>
      <c r="B303" s="14" t="s">
        <v>75</v>
      </c>
      <c r="C303" s="15" t="str">
        <f aca="false">IF($B303="","",IFERROR(INDEX(Roster!$B$2:$B$301,MATCH($B303,Roster!$A$2:$A$301,0)),"ID not on Roster"))</f>
        <v>Caio O.</v>
      </c>
      <c r="D303" s="14" t="s">
        <v>439</v>
      </c>
      <c r="E303" s="14"/>
      <c r="F303" s="14"/>
      <c r="G303" s="19" t="s">
        <v>445</v>
      </c>
      <c r="H303" s="14"/>
      <c r="I303" s="16"/>
      <c r="J303" s="14"/>
      <c r="K303" s="14" t="s">
        <v>74</v>
      </c>
      <c r="L303" s="16" t="n">
        <v>46261</v>
      </c>
      <c r="M303" s="15" t="str">
        <f aca="false">IF($I303="","",IF($J303="Yes","Done",IF($I303&lt;AsOf,"Overdue","Open")))</f>
        <v/>
      </c>
    </row>
    <row r="304" customFormat="false" ht="15" hidden="false" customHeight="false" outlineLevel="0" collapsed="false">
      <c r="A304" s="16" t="n">
        <v>46260</v>
      </c>
      <c r="B304" s="14" t="s">
        <v>117</v>
      </c>
      <c r="C304" s="15" t="str">
        <f aca="false">IF($B304="","",IFERROR(INDEX(Roster!$B$2:$B$301,MATCH($B304,Roster!$A$2:$A$301,0)),"ID not on Roster"))</f>
        <v>Bilal T.</v>
      </c>
      <c r="D304" s="14" t="s">
        <v>439</v>
      </c>
      <c r="E304" s="14"/>
      <c r="F304" s="14"/>
      <c r="G304" s="19" t="s">
        <v>442</v>
      </c>
      <c r="H304" s="14"/>
      <c r="I304" s="16"/>
      <c r="J304" s="14"/>
      <c r="K304" s="14" t="s">
        <v>74</v>
      </c>
      <c r="L304" s="16" t="n">
        <v>46263</v>
      </c>
      <c r="M304" s="15" t="str">
        <f aca="false">IF($I304="","",IF($J304="Yes","Done",IF($I304&lt;AsOf,"Overdue","Open")))</f>
        <v/>
      </c>
    </row>
    <row r="305" customFormat="false" ht="15" hidden="false" customHeight="false" outlineLevel="0" collapsed="false">
      <c r="A305" s="16" t="n">
        <v>46260</v>
      </c>
      <c r="B305" s="14" t="s">
        <v>166</v>
      </c>
      <c r="C305" s="15" t="str">
        <f aca="false">IF($B305="","",IFERROR(INDEX(Roster!$B$2:$B$301,MATCH($B305,Roster!$A$2:$A$301,0)),"ID not on Roster"))</f>
        <v>Ximena I.</v>
      </c>
      <c r="D305" s="14" t="s">
        <v>439</v>
      </c>
      <c r="E305" s="14"/>
      <c r="F305" s="14"/>
      <c r="G305" s="19" t="s">
        <v>442</v>
      </c>
      <c r="H305" s="14"/>
      <c r="I305" s="16"/>
      <c r="J305" s="14"/>
      <c r="K305" s="14" t="s">
        <v>74</v>
      </c>
      <c r="L305" s="16" t="n">
        <v>46260</v>
      </c>
      <c r="M305" s="15" t="str">
        <f aca="false">IF($I305="","",IF($J305="Yes","Done",IF($I305&lt;AsOf,"Overdue","Open")))</f>
        <v/>
      </c>
    </row>
    <row r="306" customFormat="false" ht="15" hidden="false" customHeight="false" outlineLevel="0" collapsed="false">
      <c r="A306" s="16" t="n">
        <v>46260</v>
      </c>
      <c r="B306" s="14" t="s">
        <v>237</v>
      </c>
      <c r="C306" s="15" t="str">
        <f aca="false">IF($B306="","",IFERROR(INDEX(Roster!$B$2:$B$301,MATCH($B306,Roster!$A$2:$A$301,0)),"ID not on Roster"))</f>
        <v>Oscar J.</v>
      </c>
      <c r="D306" s="14" t="s">
        <v>448</v>
      </c>
      <c r="E306" s="14"/>
      <c r="F306" s="14"/>
      <c r="G306" s="19" t="s">
        <v>492</v>
      </c>
      <c r="H306" s="14"/>
      <c r="I306" s="16"/>
      <c r="J306" s="14"/>
      <c r="K306" s="14" t="s">
        <v>74</v>
      </c>
      <c r="L306" s="16" t="n">
        <v>46261</v>
      </c>
      <c r="M306" s="15" t="str">
        <f aca="false">IF($I306="","",IF($J306="Yes","Done",IF($I306&lt;AsOf,"Overdue","Open")))</f>
        <v/>
      </c>
    </row>
    <row r="307" customFormat="false" ht="15" hidden="false" customHeight="false" outlineLevel="0" collapsed="false">
      <c r="A307" s="16" t="n">
        <v>46260</v>
      </c>
      <c r="B307" s="14" t="s">
        <v>286</v>
      </c>
      <c r="C307" s="15" t="str">
        <f aca="false">IF($B307="","",IFERROR(INDEX(Roster!$B$2:$B$301,MATCH($B307,Roster!$A$2:$A$301,0)),"ID not on Roster"))</f>
        <v>Karina O.</v>
      </c>
      <c r="D307" s="14" t="s">
        <v>448</v>
      </c>
      <c r="E307" s="14"/>
      <c r="F307" s="14"/>
      <c r="G307" s="19" t="s">
        <v>574</v>
      </c>
      <c r="H307" s="14"/>
      <c r="I307" s="16"/>
      <c r="J307" s="14"/>
      <c r="K307" s="14" t="s">
        <v>74</v>
      </c>
      <c r="L307" s="16" t="n">
        <v>46260</v>
      </c>
      <c r="M307" s="15" t="str">
        <f aca="false">IF($I307="","",IF($J307="Yes","Done",IF($I307&lt;AsOf,"Overdue","Open")))</f>
        <v/>
      </c>
    </row>
    <row r="308" customFormat="false" ht="15" hidden="false" customHeight="false" outlineLevel="0" collapsed="false">
      <c r="A308" s="16" t="n">
        <v>46260</v>
      </c>
      <c r="B308" s="14" t="s">
        <v>293</v>
      </c>
      <c r="C308" s="15" t="str">
        <f aca="false">IF($B308="","",IFERROR(INDEX(Roster!$B$2:$B$301,MATCH($B308,Roster!$A$2:$A$301,0)),"ID not on Roster"))</f>
        <v>Kofi L.</v>
      </c>
      <c r="D308" s="14" t="s">
        <v>439</v>
      </c>
      <c r="E308" s="14"/>
      <c r="F308" s="14"/>
      <c r="G308" s="19" t="s">
        <v>444</v>
      </c>
      <c r="H308" s="14"/>
      <c r="I308" s="16"/>
      <c r="J308" s="14"/>
      <c r="K308" s="14" t="s">
        <v>74</v>
      </c>
      <c r="L308" s="16" t="n">
        <v>46261</v>
      </c>
      <c r="M308" s="15" t="str">
        <f aca="false">IF($I308="","",IF($J308="Yes","Done",IF($I308&lt;AsOf,"Overdue","Open")))</f>
        <v/>
      </c>
    </row>
    <row r="309" customFormat="false" ht="15" hidden="false" customHeight="false" outlineLevel="0" collapsed="false">
      <c r="A309" s="16" t="n">
        <v>46260</v>
      </c>
      <c r="B309" s="14" t="s">
        <v>313</v>
      </c>
      <c r="C309" s="15" t="str">
        <f aca="false">IF($B309="","",IFERROR(INDEX(Roster!$B$2:$B$301,MATCH($B309,Roster!$A$2:$A$301,0)),"ID not on Roster"))</f>
        <v>Valeria G.</v>
      </c>
      <c r="D309" s="14" t="s">
        <v>448</v>
      </c>
      <c r="E309" s="14"/>
      <c r="F309" s="14"/>
      <c r="G309" s="19" t="s">
        <v>613</v>
      </c>
      <c r="H309" s="14"/>
      <c r="I309" s="16"/>
      <c r="J309" s="14"/>
      <c r="K309" s="14" t="s">
        <v>101</v>
      </c>
      <c r="L309" s="16" t="n">
        <v>46260</v>
      </c>
      <c r="M309" s="15" t="str">
        <f aca="false">IF($I309="","",IF($J309="Yes","Done",IF($I309&lt;AsOf,"Overdue","Open")))</f>
        <v/>
      </c>
    </row>
    <row r="310" customFormat="false" ht="15" hidden="false" customHeight="false" outlineLevel="0" collapsed="false">
      <c r="A310" s="16" t="n">
        <v>46260</v>
      </c>
      <c r="B310" s="14" t="s">
        <v>342</v>
      </c>
      <c r="C310" s="15" t="str">
        <f aca="false">IF($B310="","",IFERROR(INDEX(Roster!$B$2:$B$301,MATCH($B310,Roster!$A$2:$A$301,0)),"ID not on Roster"))</f>
        <v>Luis H.</v>
      </c>
      <c r="D310" s="14" t="s">
        <v>448</v>
      </c>
      <c r="E310" s="14"/>
      <c r="F310" s="14"/>
      <c r="G310" s="19" t="s">
        <v>614</v>
      </c>
      <c r="H310" s="14"/>
      <c r="I310" s="16"/>
      <c r="J310" s="14"/>
      <c r="K310" s="14" t="s">
        <v>74</v>
      </c>
      <c r="L310" s="16" t="n">
        <v>46261</v>
      </c>
      <c r="M310" s="15" t="str">
        <f aca="false">IF($I310="","",IF($J310="Yes","Done",IF($I310&lt;AsOf,"Overdue","Open")))</f>
        <v/>
      </c>
    </row>
    <row r="311" customFormat="false" ht="15" hidden="false" customHeight="false" outlineLevel="0" collapsed="false">
      <c r="A311" s="16" t="n">
        <v>46260</v>
      </c>
      <c r="B311" s="14" t="s">
        <v>344</v>
      </c>
      <c r="C311" s="15" t="str">
        <f aca="false">IF($B311="","",IFERROR(INDEX(Roster!$B$2:$B$301,MATCH($B311,Roster!$A$2:$A$301,0)),"ID not on Roster"))</f>
        <v>Joaquin L.</v>
      </c>
      <c r="D311" s="14" t="s">
        <v>439</v>
      </c>
      <c r="E311" s="14"/>
      <c r="F311" s="14"/>
      <c r="G311" s="19" t="s">
        <v>442</v>
      </c>
      <c r="H311" s="14"/>
      <c r="I311" s="16"/>
      <c r="J311" s="14"/>
      <c r="K311" s="14" t="s">
        <v>101</v>
      </c>
      <c r="L311" s="16" t="n">
        <v>46263</v>
      </c>
      <c r="M311" s="15" t="str">
        <f aca="false">IF($I311="","",IF($J311="Yes","Done",IF($I311&lt;AsOf,"Overdue","Open")))</f>
        <v/>
      </c>
    </row>
    <row r="312" customFormat="false" ht="15" hidden="false" customHeight="false" outlineLevel="0" collapsed="false">
      <c r="A312" s="16" t="n">
        <v>46260</v>
      </c>
      <c r="B312" s="14" t="s">
        <v>353</v>
      </c>
      <c r="C312" s="15" t="str">
        <f aca="false">IF($B312="","",IFERROR(INDEX(Roster!$B$2:$B$301,MATCH($B312,Roster!$A$2:$A$301,0)),"ID not on Roster"))</f>
        <v>Xavier Z.</v>
      </c>
      <c r="D312" s="14" t="s">
        <v>448</v>
      </c>
      <c r="E312" s="14"/>
      <c r="F312" s="14"/>
      <c r="G312" s="19" t="s">
        <v>615</v>
      </c>
      <c r="H312" s="14"/>
      <c r="I312" s="16"/>
      <c r="J312" s="14"/>
      <c r="K312" s="14" t="s">
        <v>84</v>
      </c>
      <c r="L312" s="16" t="n">
        <v>46261</v>
      </c>
      <c r="M312" s="15" t="str">
        <f aca="false">IF($I312="","",IF($J312="Yes","Done",IF($I312&lt;AsOf,"Overdue","Open")))</f>
        <v/>
      </c>
    </row>
    <row r="313" customFormat="false" ht="15" hidden="false" customHeight="false" outlineLevel="0" collapsed="false">
      <c r="A313" s="16" t="n">
        <v>46260</v>
      </c>
      <c r="B313" s="14" t="s">
        <v>355</v>
      </c>
      <c r="C313" s="15" t="str">
        <f aca="false">IF($B313="","",IFERROR(INDEX(Roster!$B$2:$B$301,MATCH($B313,Roster!$A$2:$A$301,0)),"ID not on Roster"))</f>
        <v>Jonas B.</v>
      </c>
      <c r="D313" s="14" t="s">
        <v>448</v>
      </c>
      <c r="E313" s="14"/>
      <c r="F313" s="14"/>
      <c r="G313" s="19" t="s">
        <v>616</v>
      </c>
      <c r="H313" s="14"/>
      <c r="I313" s="16"/>
      <c r="J313" s="14"/>
      <c r="K313" s="14" t="s">
        <v>74</v>
      </c>
      <c r="L313" s="16" t="n">
        <v>46261</v>
      </c>
      <c r="M313" s="15" t="str">
        <f aca="false">IF($I313="","",IF($J313="Yes","Done",IF($I313&lt;AsOf,"Overdue","Open")))</f>
        <v/>
      </c>
    </row>
    <row r="314" customFormat="false" ht="15" hidden="false" customHeight="false" outlineLevel="0" collapsed="false">
      <c r="A314" s="16" t="n">
        <v>46260</v>
      </c>
      <c r="B314" s="14" t="s">
        <v>363</v>
      </c>
      <c r="C314" s="15" t="str">
        <f aca="false">IF($B314="","",IFERROR(INDEX(Roster!$B$2:$B$301,MATCH($B314,Roster!$A$2:$A$301,0)),"ID not on Roster"))</f>
        <v>Tala D.</v>
      </c>
      <c r="D314" s="14" t="s">
        <v>448</v>
      </c>
      <c r="E314" s="14"/>
      <c r="F314" s="14"/>
      <c r="G314" s="19" t="s">
        <v>617</v>
      </c>
      <c r="H314" s="14"/>
      <c r="I314" s="16"/>
      <c r="J314" s="14"/>
      <c r="K314" s="14" t="s">
        <v>84</v>
      </c>
      <c r="L314" s="16" t="n">
        <v>46260</v>
      </c>
      <c r="M314" s="15" t="str">
        <f aca="false">IF($I314="","",IF($J314="Yes","Done",IF($I314&lt;AsOf,"Overdue","Open")))</f>
        <v/>
      </c>
    </row>
    <row r="315" customFormat="false" ht="15" hidden="false" customHeight="false" outlineLevel="0" collapsed="false">
      <c r="A315" s="16" t="n">
        <v>46260</v>
      </c>
      <c r="B315" s="14" t="s">
        <v>365</v>
      </c>
      <c r="C315" s="15" t="str">
        <f aca="false">IF($B315="","",IFERROR(INDEX(Roster!$B$2:$B$301,MATCH($B315,Roster!$A$2:$A$301,0)),"ID not on Roster"))</f>
        <v>Umar V.</v>
      </c>
      <c r="D315" s="14" t="s">
        <v>439</v>
      </c>
      <c r="E315" s="14"/>
      <c r="F315" s="14"/>
      <c r="G315" s="19" t="s">
        <v>533</v>
      </c>
      <c r="H315" s="14"/>
      <c r="I315" s="16"/>
      <c r="J315" s="14"/>
      <c r="K315" s="14" t="s">
        <v>63</v>
      </c>
      <c r="L315" s="16" t="n">
        <v>46262</v>
      </c>
      <c r="M315" s="15" t="str">
        <f aca="false">IF($I315="","",IF($J315="Yes","Done",IF($I315&lt;AsOf,"Overdue","Open")))</f>
        <v/>
      </c>
    </row>
    <row r="316" customFormat="false" ht="15" hidden="false" customHeight="false" outlineLevel="0" collapsed="false">
      <c r="A316" s="16" t="n">
        <v>46260</v>
      </c>
      <c r="B316" s="14" t="s">
        <v>370</v>
      </c>
      <c r="C316" s="15" t="str">
        <f aca="false">IF($B316="","",IFERROR(INDEX(Roster!$B$2:$B$301,MATCH($B316,Roster!$A$2:$A$301,0)),"ID not on Roster"))</f>
        <v>Bilal C.</v>
      </c>
      <c r="D316" s="14" t="s">
        <v>439</v>
      </c>
      <c r="E316" s="14"/>
      <c r="F316" s="14"/>
      <c r="G316" s="19" t="s">
        <v>556</v>
      </c>
      <c r="H316" s="14"/>
      <c r="I316" s="16"/>
      <c r="J316" s="14"/>
      <c r="K316" s="14" t="s">
        <v>74</v>
      </c>
      <c r="L316" s="16" t="n">
        <v>46262</v>
      </c>
      <c r="M316" s="15" t="str">
        <f aca="false">IF($I316="","",IF($J316="Yes","Done",IF($I316&lt;AsOf,"Overdue","Open")))</f>
        <v/>
      </c>
    </row>
    <row r="317" customFormat="false" ht="15" hidden="false" customHeight="false" outlineLevel="0" collapsed="false">
      <c r="A317" s="16" t="n">
        <v>46260</v>
      </c>
      <c r="B317" s="14" t="s">
        <v>388</v>
      </c>
      <c r="C317" s="15" t="str">
        <f aca="false">IF($B317="","",IFERROR(INDEX(Roster!$B$2:$B$301,MATCH($B317,Roster!$A$2:$A$301,0)),"ID not on Roster"))</f>
        <v>Filipe H.</v>
      </c>
      <c r="D317" s="14" t="s">
        <v>439</v>
      </c>
      <c r="E317" s="14"/>
      <c r="F317" s="14"/>
      <c r="G317" s="19" t="s">
        <v>530</v>
      </c>
      <c r="H317" s="14"/>
      <c r="I317" s="16"/>
      <c r="J317" s="14"/>
      <c r="K317" s="14" t="s">
        <v>63</v>
      </c>
      <c r="L317" s="16" t="n">
        <v>46262</v>
      </c>
      <c r="M317" s="15" t="str">
        <f aca="false">IF($I317="","",IF($J317="Yes","Done",IF($I317&lt;AsOf,"Overdue","Open")))</f>
        <v/>
      </c>
    </row>
    <row r="318" customFormat="false" ht="15" hidden="false" customHeight="false" outlineLevel="0" collapsed="false">
      <c r="A318" s="16" t="n">
        <v>46261</v>
      </c>
      <c r="B318" s="14" t="s">
        <v>86</v>
      </c>
      <c r="C318" s="15" t="str">
        <f aca="false">IF($B318="","",IFERROR(INDEX(Roster!$B$2:$B$301,MATCH($B318,Roster!$A$2:$A$301,0)),"ID not on Roster"))</f>
        <v>Gloria I.</v>
      </c>
      <c r="D318" s="14" t="s">
        <v>448</v>
      </c>
      <c r="E318" s="14"/>
      <c r="F318" s="14"/>
      <c r="G318" s="19" t="s">
        <v>618</v>
      </c>
      <c r="H318" s="14"/>
      <c r="I318" s="16"/>
      <c r="J318" s="14"/>
      <c r="K318" s="14" t="s">
        <v>84</v>
      </c>
      <c r="L318" s="16" t="n">
        <v>46263</v>
      </c>
      <c r="M318" s="15" t="str">
        <f aca="false">IF($I318="","",IF($J318="Yes","Done",IF($I318&lt;AsOf,"Overdue","Open")))</f>
        <v/>
      </c>
    </row>
    <row r="319" customFormat="false" ht="15" hidden="false" customHeight="false" outlineLevel="0" collapsed="false">
      <c r="A319" s="16" t="n">
        <v>46261</v>
      </c>
      <c r="B319" s="14" t="s">
        <v>90</v>
      </c>
      <c r="C319" s="15" t="str">
        <f aca="false">IF($B319="","",IFERROR(INDEX(Roster!$B$2:$B$301,MATCH($B319,Roster!$A$2:$A$301,0)),"ID not on Roster"))</f>
        <v>Bilal F.</v>
      </c>
      <c r="D319" s="14" t="s">
        <v>448</v>
      </c>
      <c r="E319" s="14"/>
      <c r="F319" s="14"/>
      <c r="G319" s="19" t="s">
        <v>490</v>
      </c>
      <c r="H319" s="14"/>
      <c r="I319" s="16"/>
      <c r="J319" s="14"/>
      <c r="K319" s="14" t="s">
        <v>74</v>
      </c>
      <c r="L319" s="16" t="n">
        <v>46264</v>
      </c>
      <c r="M319" s="15" t="str">
        <f aca="false">IF($I319="","",IF($J319="Yes","Done",IF($I319&lt;AsOf,"Overdue","Open")))</f>
        <v/>
      </c>
    </row>
    <row r="320" customFormat="false" ht="15" hidden="false" customHeight="false" outlineLevel="0" collapsed="false">
      <c r="A320" s="16" t="n">
        <v>46261</v>
      </c>
      <c r="B320" s="14" t="s">
        <v>90</v>
      </c>
      <c r="C320" s="15" t="str">
        <f aca="false">IF($B320="","",IFERROR(INDEX(Roster!$B$2:$B$301,MATCH($B320,Roster!$A$2:$A$301,0)),"ID not on Roster"))</f>
        <v>Bilal F.</v>
      </c>
      <c r="D320" s="14" t="s">
        <v>515</v>
      </c>
      <c r="E320" s="14"/>
      <c r="F320" s="14"/>
      <c r="G320" s="19" t="s">
        <v>516</v>
      </c>
      <c r="H320" s="14" t="s">
        <v>517</v>
      </c>
      <c r="I320" s="16" t="n">
        <v>46268</v>
      </c>
      <c r="J320" s="14" t="s">
        <v>416</v>
      </c>
      <c r="K320" s="14" t="s">
        <v>74</v>
      </c>
      <c r="L320" s="16" t="n">
        <v>46262</v>
      </c>
      <c r="M320" s="15" t="str">
        <f aca="false">IF($I320="","",IF($J320="Yes","Done",IF($I320&lt;AsOf,"Overdue","Open")))</f>
        <v>Done</v>
      </c>
    </row>
    <row r="321" customFormat="false" ht="15" hidden="false" customHeight="false" outlineLevel="0" collapsed="false">
      <c r="A321" s="16" t="n">
        <v>46261</v>
      </c>
      <c r="B321" s="14" t="s">
        <v>145</v>
      </c>
      <c r="C321" s="15" t="str">
        <f aca="false">IF($B321="","",IFERROR(INDEX(Roster!$B$2:$B$301,MATCH($B321,Roster!$A$2:$A$301,0)),"ID not on Roster"))</f>
        <v>Diego F.</v>
      </c>
      <c r="D321" s="14" t="s">
        <v>439</v>
      </c>
      <c r="E321" s="14"/>
      <c r="F321" s="14"/>
      <c r="G321" s="19" t="s">
        <v>440</v>
      </c>
      <c r="H321" s="14"/>
      <c r="I321" s="16"/>
      <c r="J321" s="14"/>
      <c r="K321" s="14" t="s">
        <v>74</v>
      </c>
      <c r="L321" s="16" t="n">
        <v>46262</v>
      </c>
      <c r="M321" s="15" t="str">
        <f aca="false">IF($I321="","",IF($J321="Yes","Done",IF($I321&lt;AsOf,"Overdue","Open")))</f>
        <v/>
      </c>
    </row>
    <row r="322" customFormat="false" ht="15" hidden="false" customHeight="false" outlineLevel="0" collapsed="false">
      <c r="A322" s="16" t="n">
        <v>46261</v>
      </c>
      <c r="B322" s="14" t="s">
        <v>174</v>
      </c>
      <c r="C322" s="15" t="str">
        <f aca="false">IF($B322="","",IFERROR(INDEX(Roster!$B$2:$B$301,MATCH($B322,Roster!$A$2:$A$301,0)),"ID not on Roster"))</f>
        <v>Hiroshi D.</v>
      </c>
      <c r="D322" s="14" t="s">
        <v>448</v>
      </c>
      <c r="E322" s="14"/>
      <c r="F322" s="14"/>
      <c r="G322" s="19" t="s">
        <v>619</v>
      </c>
      <c r="H322" s="14"/>
      <c r="I322" s="16"/>
      <c r="J322" s="14"/>
      <c r="K322" s="14" t="s">
        <v>84</v>
      </c>
      <c r="L322" s="16" t="n">
        <v>46264</v>
      </c>
      <c r="M322" s="15" t="str">
        <f aca="false">IF($I322="","",IF($J322="Yes","Done",IF($I322&lt;AsOf,"Overdue","Open")))</f>
        <v/>
      </c>
    </row>
    <row r="323" customFormat="false" ht="15" hidden="false" customHeight="false" outlineLevel="0" collapsed="false">
      <c r="A323" s="16" t="n">
        <v>46261</v>
      </c>
      <c r="B323" s="14" t="s">
        <v>207</v>
      </c>
      <c r="C323" s="15" t="str">
        <f aca="false">IF($B323="","",IFERROR(INDEX(Roster!$B$2:$B$301,MATCH($B323,Roster!$A$2:$A$301,0)),"ID not on Roster"))</f>
        <v>Zanele P.</v>
      </c>
      <c r="D323" s="14" t="s">
        <v>448</v>
      </c>
      <c r="E323" s="14"/>
      <c r="F323" s="14"/>
      <c r="G323" s="19" t="s">
        <v>491</v>
      </c>
      <c r="H323" s="14"/>
      <c r="I323" s="16"/>
      <c r="J323" s="14"/>
      <c r="K323" s="14" t="s">
        <v>84</v>
      </c>
      <c r="L323" s="16" t="n">
        <v>46261</v>
      </c>
      <c r="M323" s="15" t="str">
        <f aca="false">IF($I323="","",IF($J323="Yes","Done",IF($I323&lt;AsOf,"Overdue","Open")))</f>
        <v/>
      </c>
    </row>
    <row r="324" customFormat="false" ht="15" hidden="false" customHeight="false" outlineLevel="0" collapsed="false">
      <c r="A324" s="16" t="n">
        <v>46261</v>
      </c>
      <c r="B324" s="14" t="s">
        <v>244</v>
      </c>
      <c r="C324" s="15" t="str">
        <f aca="false">IF($B324="","",IFERROR(INDEX(Roster!$B$2:$B$301,MATCH($B324,Roster!$A$2:$A$301,0)),"ID not on Roster"))</f>
        <v>Esther R.</v>
      </c>
      <c r="D324" s="14" t="s">
        <v>448</v>
      </c>
      <c r="E324" s="14"/>
      <c r="F324" s="14"/>
      <c r="G324" s="19" t="s">
        <v>620</v>
      </c>
      <c r="H324" s="14"/>
      <c r="I324" s="16"/>
      <c r="J324" s="14"/>
      <c r="K324" s="14" t="s">
        <v>74</v>
      </c>
      <c r="L324" s="16" t="n">
        <v>46262</v>
      </c>
      <c r="M324" s="15" t="str">
        <f aca="false">IF($I324="","",IF($J324="Yes","Done",IF($I324&lt;AsOf,"Overdue","Open")))</f>
        <v/>
      </c>
    </row>
    <row r="325" customFormat="false" ht="15" hidden="false" customHeight="false" outlineLevel="0" collapsed="false">
      <c r="A325" s="16" t="n">
        <v>46261</v>
      </c>
      <c r="B325" s="14" t="s">
        <v>249</v>
      </c>
      <c r="C325" s="15" t="str">
        <f aca="false">IF($B325="","",IFERROR(INDEX(Roster!$B$2:$B$301,MATCH($B325,Roster!$A$2:$A$301,0)),"ID not on Roster"))</f>
        <v>Amara D.</v>
      </c>
      <c r="D325" s="14" t="s">
        <v>448</v>
      </c>
      <c r="E325" s="14"/>
      <c r="F325" s="14"/>
      <c r="G325" s="19" t="s">
        <v>511</v>
      </c>
      <c r="H325" s="14"/>
      <c r="I325" s="16"/>
      <c r="J325" s="14"/>
      <c r="K325" s="14" t="s">
        <v>63</v>
      </c>
      <c r="L325" s="16" t="n">
        <v>46262</v>
      </c>
      <c r="M325" s="15" t="str">
        <f aca="false">IF($I325="","",IF($J325="Yes","Done",IF($I325&lt;AsOf,"Overdue","Open")))</f>
        <v/>
      </c>
    </row>
    <row r="326" customFormat="false" ht="15" hidden="false" customHeight="false" outlineLevel="0" collapsed="false">
      <c r="A326" s="16" t="n">
        <v>46261</v>
      </c>
      <c r="B326" s="14" t="s">
        <v>374</v>
      </c>
      <c r="C326" s="15" t="str">
        <f aca="false">IF($B326="","",IFERROR(INDEX(Roster!$B$2:$B$301,MATCH($B326,Roster!$A$2:$A$301,0)),"ID not on Roster"))</f>
        <v>Emeka J.</v>
      </c>
      <c r="D326" s="14" t="s">
        <v>439</v>
      </c>
      <c r="E326" s="14"/>
      <c r="F326" s="14"/>
      <c r="G326" s="19" t="s">
        <v>540</v>
      </c>
      <c r="H326" s="14"/>
      <c r="I326" s="16"/>
      <c r="J326" s="14"/>
      <c r="K326" s="14" t="s">
        <v>74</v>
      </c>
      <c r="L326" s="16" t="n">
        <v>46264</v>
      </c>
      <c r="M326" s="15" t="str">
        <f aca="false">IF($I326="","",IF($J326="Yes","Done",IF($I326&lt;AsOf,"Overdue","Open")))</f>
        <v/>
      </c>
    </row>
    <row r="327" customFormat="false" ht="15" hidden="false" customHeight="false" outlineLevel="0" collapsed="false">
      <c r="A327" s="16" t="n">
        <v>46262</v>
      </c>
      <c r="B327" s="14" t="s">
        <v>75</v>
      </c>
      <c r="C327" s="15" t="str">
        <f aca="false">IF($B327="","",IFERROR(INDEX(Roster!$B$2:$B$301,MATCH($B327,Roster!$A$2:$A$301,0)),"ID not on Roster"))</f>
        <v>Caio O.</v>
      </c>
      <c r="D327" s="14" t="s">
        <v>448</v>
      </c>
      <c r="E327" s="14"/>
      <c r="F327" s="14"/>
      <c r="G327" s="19" t="s">
        <v>621</v>
      </c>
      <c r="H327" s="14"/>
      <c r="I327" s="16"/>
      <c r="J327" s="14"/>
      <c r="K327" s="14" t="s">
        <v>74</v>
      </c>
      <c r="L327" s="16" t="n">
        <v>46263</v>
      </c>
      <c r="M327" s="15" t="str">
        <f aca="false">IF($I327="","",IF($J327="Yes","Done",IF($I327&lt;AsOf,"Overdue","Open")))</f>
        <v/>
      </c>
    </row>
    <row r="328" customFormat="false" ht="15" hidden="false" customHeight="false" outlineLevel="0" collapsed="false">
      <c r="A328" s="16" t="n">
        <v>46262</v>
      </c>
      <c r="B328" s="14" t="s">
        <v>93</v>
      </c>
      <c r="C328" s="15" t="str">
        <f aca="false">IF($B328="","",IFERROR(INDEX(Roster!$B$2:$B$301,MATCH($B328,Roster!$A$2:$A$301,0)),"ID not on Roster"))</f>
        <v>Ugo H.</v>
      </c>
      <c r="D328" s="14" t="s">
        <v>439</v>
      </c>
      <c r="E328" s="14"/>
      <c r="F328" s="14"/>
      <c r="G328" s="19" t="s">
        <v>441</v>
      </c>
      <c r="H328" s="14"/>
      <c r="I328" s="16"/>
      <c r="J328" s="14"/>
      <c r="K328" s="14" t="s">
        <v>63</v>
      </c>
      <c r="L328" s="16"/>
      <c r="M328" s="15" t="str">
        <f aca="false">IF($I328="","",IF($J328="Yes","Done",IF($I328&lt;AsOf,"Overdue","Open")))</f>
        <v/>
      </c>
    </row>
    <row r="329" customFormat="false" ht="15" hidden="false" customHeight="false" outlineLevel="0" collapsed="false">
      <c r="A329" s="16" t="n">
        <v>46262</v>
      </c>
      <c r="B329" s="14" t="s">
        <v>109</v>
      </c>
      <c r="C329" s="15" t="str">
        <f aca="false">IF($B329="","",IFERROR(INDEX(Roster!$B$2:$B$301,MATCH($B329,Roster!$A$2:$A$301,0)),"ID not on Roster"))</f>
        <v>Femi W.</v>
      </c>
      <c r="D329" s="14" t="s">
        <v>439</v>
      </c>
      <c r="E329" s="14"/>
      <c r="F329" s="14"/>
      <c r="G329" s="19" t="s">
        <v>443</v>
      </c>
      <c r="H329" s="14"/>
      <c r="I329" s="16"/>
      <c r="J329" s="14"/>
      <c r="K329" s="14" t="s">
        <v>74</v>
      </c>
      <c r="L329" s="16" t="n">
        <v>46265</v>
      </c>
      <c r="M329" s="15" t="str">
        <f aca="false">IF($I329="","",IF($J329="Yes","Done",IF($I329&lt;AsOf,"Overdue","Open")))</f>
        <v/>
      </c>
    </row>
    <row r="330" customFormat="false" ht="15" hidden="false" customHeight="false" outlineLevel="0" collapsed="false">
      <c r="A330" s="16" t="n">
        <v>46262</v>
      </c>
      <c r="B330" s="14" t="s">
        <v>117</v>
      </c>
      <c r="C330" s="15" t="str">
        <f aca="false">IF($B330="","",IFERROR(INDEX(Roster!$B$2:$B$301,MATCH($B330,Roster!$A$2:$A$301,0)),"ID not on Roster"))</f>
        <v>Bilal T.</v>
      </c>
      <c r="D330" s="14" t="s">
        <v>448</v>
      </c>
      <c r="E330" s="14"/>
      <c r="F330" s="14"/>
      <c r="G330" s="19" t="s">
        <v>622</v>
      </c>
      <c r="H330" s="14"/>
      <c r="I330" s="16"/>
      <c r="J330" s="14"/>
      <c r="K330" s="14" t="s">
        <v>74</v>
      </c>
      <c r="L330" s="16" t="n">
        <v>46265</v>
      </c>
      <c r="M330" s="15" t="str">
        <f aca="false">IF($I330="","",IF($J330="Yes","Done",IF($I330&lt;AsOf,"Overdue","Open")))</f>
        <v/>
      </c>
    </row>
    <row r="331" customFormat="false" ht="15" hidden="false" customHeight="false" outlineLevel="0" collapsed="false">
      <c r="A331" s="16" t="n">
        <v>46262</v>
      </c>
      <c r="B331" s="14" t="s">
        <v>160</v>
      </c>
      <c r="C331" s="15" t="str">
        <f aca="false">IF($B331="","",IFERROR(INDEX(Roster!$B$2:$B$301,MATCH($B331,Roster!$A$2:$A$301,0)),"ID not on Roster"))</f>
        <v>Rania J.</v>
      </c>
      <c r="D331" s="14" t="s">
        <v>448</v>
      </c>
      <c r="E331" s="14"/>
      <c r="F331" s="14"/>
      <c r="G331" s="19" t="s">
        <v>623</v>
      </c>
      <c r="H331" s="14"/>
      <c r="I331" s="16"/>
      <c r="J331" s="14"/>
      <c r="K331" s="14" t="s">
        <v>84</v>
      </c>
      <c r="L331" s="16" t="n">
        <v>46265</v>
      </c>
      <c r="M331" s="15" t="str">
        <f aca="false">IF($I331="","",IF($J331="Yes","Done",IF($I331&lt;AsOf,"Overdue","Open")))</f>
        <v/>
      </c>
    </row>
    <row r="332" customFormat="false" ht="15" hidden="false" customHeight="false" outlineLevel="0" collapsed="false">
      <c r="A332" s="16" t="n">
        <v>46262</v>
      </c>
      <c r="B332" s="14" t="s">
        <v>166</v>
      </c>
      <c r="C332" s="15" t="str">
        <f aca="false">IF($B332="","",IFERROR(INDEX(Roster!$B$2:$B$301,MATCH($B332,Roster!$A$2:$A$301,0)),"ID not on Roster"))</f>
        <v>Ximena I.</v>
      </c>
      <c r="D332" s="14" t="s">
        <v>448</v>
      </c>
      <c r="E332" s="14"/>
      <c r="F332" s="14"/>
      <c r="G332" s="19" t="s">
        <v>624</v>
      </c>
      <c r="H332" s="14"/>
      <c r="I332" s="16"/>
      <c r="J332" s="14"/>
      <c r="K332" s="14" t="s">
        <v>74</v>
      </c>
      <c r="L332" s="16" t="n">
        <v>46264</v>
      </c>
      <c r="M332" s="15" t="str">
        <f aca="false">IF($I332="","",IF($J332="Yes","Done",IF($I332&lt;AsOf,"Overdue","Open")))</f>
        <v/>
      </c>
    </row>
    <row r="333" customFormat="false" ht="15" hidden="false" customHeight="false" outlineLevel="0" collapsed="false">
      <c r="A333" s="16" t="n">
        <v>46262</v>
      </c>
      <c r="B333" s="14" t="s">
        <v>182</v>
      </c>
      <c r="C333" s="15" t="str">
        <f aca="false">IF($B333="","",IFERROR(INDEX(Roster!$B$2:$B$301,MATCH($B333,Roster!$A$2:$A$301,0)),"ID not on Roster"))</f>
        <v>Yara J.</v>
      </c>
      <c r="D333" s="14" t="s">
        <v>439</v>
      </c>
      <c r="E333" s="14"/>
      <c r="F333" s="14"/>
      <c r="G333" s="19" t="s">
        <v>444</v>
      </c>
      <c r="H333" s="14"/>
      <c r="I333" s="16"/>
      <c r="J333" s="14"/>
      <c r="K333" s="14" t="s">
        <v>63</v>
      </c>
      <c r="L333" s="16" t="n">
        <v>46264</v>
      </c>
      <c r="M333" s="15" t="str">
        <f aca="false">IF($I333="","",IF($J333="Yes","Done",IF($I333&lt;AsOf,"Overdue","Open")))</f>
        <v/>
      </c>
    </row>
    <row r="334" customFormat="false" ht="15" hidden="false" customHeight="false" outlineLevel="0" collapsed="false">
      <c r="A334" s="16" t="n">
        <v>46262</v>
      </c>
      <c r="B334" s="14" t="s">
        <v>209</v>
      </c>
      <c r="C334" s="15" t="str">
        <f aca="false">IF($B334="","",IFERROR(INDEX(Roster!$B$2:$B$301,MATCH($B334,Roster!$A$2:$A$301,0)),"ID not on Roster"))</f>
        <v>Hana A.</v>
      </c>
      <c r="D334" s="14" t="s">
        <v>448</v>
      </c>
      <c r="E334" s="14"/>
      <c r="F334" s="14"/>
      <c r="G334" s="19" t="s">
        <v>625</v>
      </c>
      <c r="H334" s="14"/>
      <c r="I334" s="16"/>
      <c r="J334" s="14"/>
      <c r="K334" s="14" t="s">
        <v>84</v>
      </c>
      <c r="L334" s="16"/>
      <c r="M334" s="15" t="str">
        <f aca="false">IF($I334="","",IF($J334="Yes","Done",IF($I334&lt;AsOf,"Overdue","Open")))</f>
        <v/>
      </c>
    </row>
    <row r="335" customFormat="false" ht="15" hidden="false" customHeight="false" outlineLevel="0" collapsed="false">
      <c r="A335" s="16" t="n">
        <v>46262</v>
      </c>
      <c r="B335" s="14" t="s">
        <v>216</v>
      </c>
      <c r="C335" s="15" t="str">
        <f aca="false">IF($B335="","",IFERROR(INDEX(Roster!$B$2:$B$301,MATCH($B335,Roster!$A$2:$A$301,0)),"ID not on Roster"))</f>
        <v>Joaquin W.</v>
      </c>
      <c r="D335" s="14" t="s">
        <v>448</v>
      </c>
      <c r="E335" s="14"/>
      <c r="F335" s="14"/>
      <c r="G335" s="19" t="s">
        <v>626</v>
      </c>
      <c r="H335" s="14"/>
      <c r="I335" s="16"/>
      <c r="J335" s="14"/>
      <c r="K335" s="14" t="s">
        <v>101</v>
      </c>
      <c r="L335" s="16" t="n">
        <v>46262</v>
      </c>
      <c r="M335" s="15" t="str">
        <f aca="false">IF($I335="","",IF($J335="Yes","Done",IF($I335&lt;AsOf,"Overdue","Open")))</f>
        <v/>
      </c>
    </row>
    <row r="336" customFormat="false" ht="15" hidden="false" customHeight="false" outlineLevel="0" collapsed="false">
      <c r="A336" s="16" t="n">
        <v>46262</v>
      </c>
      <c r="B336" s="14" t="s">
        <v>260</v>
      </c>
      <c r="C336" s="15" t="str">
        <f aca="false">IF($B336="","",IFERROR(INDEX(Roster!$B$2:$B$301,MATCH($B336,Roster!$A$2:$A$301,0)),"ID not on Roster"))</f>
        <v>Teo G.</v>
      </c>
      <c r="D336" s="14" t="s">
        <v>448</v>
      </c>
      <c r="E336" s="14"/>
      <c r="F336" s="14"/>
      <c r="G336" s="19" t="s">
        <v>627</v>
      </c>
      <c r="H336" s="14"/>
      <c r="I336" s="16"/>
      <c r="J336" s="14"/>
      <c r="K336" s="14" t="s">
        <v>101</v>
      </c>
      <c r="L336" s="16" t="n">
        <v>46262</v>
      </c>
      <c r="M336" s="15" t="str">
        <f aca="false">IF($I336="","",IF($J336="Yes","Done",IF($I336&lt;AsOf,"Overdue","Open")))</f>
        <v/>
      </c>
    </row>
    <row r="337" customFormat="false" ht="15" hidden="false" customHeight="false" outlineLevel="0" collapsed="false">
      <c r="A337" s="16" t="n">
        <v>46262</v>
      </c>
      <c r="B337" s="14" t="s">
        <v>293</v>
      </c>
      <c r="C337" s="15" t="str">
        <f aca="false">IF($B337="","",IFERROR(INDEX(Roster!$B$2:$B$301,MATCH($B337,Roster!$A$2:$A$301,0)),"ID not on Roster"))</f>
        <v>Kofi L.</v>
      </c>
      <c r="D337" s="14" t="s">
        <v>448</v>
      </c>
      <c r="E337" s="14"/>
      <c r="F337" s="14"/>
      <c r="G337" s="19" t="s">
        <v>628</v>
      </c>
      <c r="H337" s="14"/>
      <c r="I337" s="16"/>
      <c r="J337" s="14"/>
      <c r="K337" s="14" t="s">
        <v>74</v>
      </c>
      <c r="L337" s="16" t="n">
        <v>46263</v>
      </c>
      <c r="M337" s="15" t="str">
        <f aca="false">IF($I337="","",IF($J337="Yes","Done",IF($I337&lt;AsOf,"Overdue","Open")))</f>
        <v/>
      </c>
    </row>
    <row r="338" customFormat="false" ht="15" hidden="false" customHeight="false" outlineLevel="0" collapsed="false">
      <c r="A338" s="16" t="n">
        <v>46262</v>
      </c>
      <c r="B338" s="14" t="s">
        <v>299</v>
      </c>
      <c r="C338" s="15" t="str">
        <f aca="false">IF($B338="","",IFERROR(INDEX(Roster!$B$2:$B$301,MATCH($B338,Roster!$A$2:$A$301,0)),"ID not on Roster"))</f>
        <v>Mateo B.</v>
      </c>
      <c r="D338" s="14" t="s">
        <v>439</v>
      </c>
      <c r="E338" s="14"/>
      <c r="F338" s="14"/>
      <c r="G338" s="19" t="s">
        <v>445</v>
      </c>
      <c r="H338" s="14"/>
      <c r="I338" s="16"/>
      <c r="J338" s="14"/>
      <c r="K338" s="14" t="s">
        <v>84</v>
      </c>
      <c r="L338" s="16" t="n">
        <v>46263</v>
      </c>
      <c r="M338" s="15" t="str">
        <f aca="false">IF($I338="","",IF($J338="Yes","Done",IF($I338&lt;AsOf,"Overdue","Open")))</f>
        <v/>
      </c>
    </row>
    <row r="339" customFormat="false" ht="15" hidden="false" customHeight="false" outlineLevel="0" collapsed="false">
      <c r="A339" s="16" t="n">
        <v>46262</v>
      </c>
      <c r="B339" s="14" t="s">
        <v>307</v>
      </c>
      <c r="C339" s="15" t="str">
        <f aca="false">IF($B339="","",IFERROR(INDEX(Roster!$B$2:$B$301,MATCH($B339,Roster!$A$2:$A$301,0)),"ID not on Roster"))</f>
        <v>Ines Z.</v>
      </c>
      <c r="D339" s="14" t="s">
        <v>448</v>
      </c>
      <c r="E339" s="14"/>
      <c r="F339" s="14"/>
      <c r="G339" s="19" t="s">
        <v>629</v>
      </c>
      <c r="H339" s="14"/>
      <c r="I339" s="16"/>
      <c r="J339" s="14"/>
      <c r="K339" s="14" t="s">
        <v>84</v>
      </c>
      <c r="L339" s="16" t="n">
        <v>46262</v>
      </c>
      <c r="M339" s="15" t="str">
        <f aca="false">IF($I339="","",IF($J339="Yes","Done",IF($I339&lt;AsOf,"Overdue","Open")))</f>
        <v/>
      </c>
    </row>
    <row r="340" customFormat="false" ht="15" hidden="false" customHeight="false" outlineLevel="0" collapsed="false">
      <c r="A340" s="16" t="n">
        <v>46262</v>
      </c>
      <c r="B340" s="14" t="s">
        <v>319</v>
      </c>
      <c r="C340" s="15" t="str">
        <f aca="false">IF($B340="","",IFERROR(INDEX(Roster!$B$2:$B$301,MATCH($B340,Roster!$A$2:$A$301,0)),"ID not on Roster"))</f>
        <v>Ivan D.</v>
      </c>
      <c r="D340" s="14" t="s">
        <v>448</v>
      </c>
      <c r="E340" s="14"/>
      <c r="F340" s="14"/>
      <c r="G340" s="19" t="s">
        <v>630</v>
      </c>
      <c r="H340" s="14"/>
      <c r="I340" s="16"/>
      <c r="J340" s="14"/>
      <c r="K340" s="14" t="s">
        <v>74</v>
      </c>
      <c r="L340" s="16" t="n">
        <v>46265</v>
      </c>
      <c r="M340" s="15" t="str">
        <f aca="false">IF($I340="","",IF($J340="Yes","Done",IF($I340&lt;AsOf,"Overdue","Open")))</f>
        <v/>
      </c>
    </row>
    <row r="341" customFormat="false" ht="15" hidden="false" customHeight="false" outlineLevel="0" collapsed="false">
      <c r="A341" s="16" t="n">
        <v>46262</v>
      </c>
      <c r="B341" s="14" t="s">
        <v>328</v>
      </c>
      <c r="C341" s="15" t="str">
        <f aca="false">IF($B341="","",IFERROR(INDEX(Roster!$B$2:$B$301,MATCH($B341,Roster!$A$2:$A$301,0)),"ID not on Roster"))</f>
        <v>Filipe I.</v>
      </c>
      <c r="D341" s="14" t="s">
        <v>448</v>
      </c>
      <c r="E341" s="14"/>
      <c r="F341" s="14"/>
      <c r="G341" s="19" t="s">
        <v>631</v>
      </c>
      <c r="H341" s="14"/>
      <c r="I341" s="16"/>
      <c r="J341" s="14"/>
      <c r="K341" s="14" t="s">
        <v>101</v>
      </c>
      <c r="L341" s="16" t="n">
        <v>46263</v>
      </c>
      <c r="M341" s="15" t="str">
        <f aca="false">IF($I341="","",IF($J341="Yes","Done",IF($I341&lt;AsOf,"Overdue","Open")))</f>
        <v/>
      </c>
    </row>
    <row r="342" customFormat="false" ht="15" hidden="false" customHeight="false" outlineLevel="0" collapsed="false">
      <c r="A342" s="16" t="n">
        <v>46262</v>
      </c>
      <c r="B342" s="14" t="s">
        <v>344</v>
      </c>
      <c r="C342" s="15" t="str">
        <f aca="false">IF($B342="","",IFERROR(INDEX(Roster!$B$2:$B$301,MATCH($B342,Roster!$A$2:$A$301,0)),"ID not on Roster"))</f>
        <v>Joaquin L.</v>
      </c>
      <c r="D342" s="14" t="s">
        <v>448</v>
      </c>
      <c r="E342" s="14"/>
      <c r="F342" s="14"/>
      <c r="G342" s="19" t="s">
        <v>632</v>
      </c>
      <c r="H342" s="14"/>
      <c r="I342" s="16"/>
      <c r="J342" s="14"/>
      <c r="K342" s="14" t="s">
        <v>101</v>
      </c>
      <c r="L342" s="16" t="n">
        <v>46264</v>
      </c>
      <c r="M342" s="15" t="str">
        <f aca="false">IF($I342="","",IF($J342="Yes","Done",IF($I342&lt;AsOf,"Overdue","Open")))</f>
        <v/>
      </c>
    </row>
    <row r="343" customFormat="false" ht="15" hidden="false" customHeight="false" outlineLevel="0" collapsed="false">
      <c r="A343" s="16" t="n">
        <v>46262</v>
      </c>
      <c r="B343" s="14" t="s">
        <v>350</v>
      </c>
      <c r="C343" s="15" t="str">
        <f aca="false">IF($B343="","",IFERROR(INDEX(Roster!$B$2:$B$301,MATCH($B343,Roster!$A$2:$A$301,0)),"ID not on Roster"))</f>
        <v>Kofi G.</v>
      </c>
      <c r="D343" s="14" t="s">
        <v>448</v>
      </c>
      <c r="E343" s="14"/>
      <c r="F343" s="14"/>
      <c r="G343" s="19" t="s">
        <v>468</v>
      </c>
      <c r="H343" s="14"/>
      <c r="I343" s="16"/>
      <c r="J343" s="14"/>
      <c r="K343" s="14" t="s">
        <v>101</v>
      </c>
      <c r="L343" s="16" t="n">
        <v>46264</v>
      </c>
      <c r="M343" s="15" t="str">
        <f aca="false">IF($I343="","",IF($J343="Yes","Done",IF($I343&lt;AsOf,"Overdue","Open")))</f>
        <v/>
      </c>
    </row>
    <row r="344" customFormat="false" ht="15" hidden="false" customHeight="false" outlineLevel="0" collapsed="false">
      <c r="A344" s="16" t="n">
        <v>46262</v>
      </c>
      <c r="B344" s="14" t="s">
        <v>390</v>
      </c>
      <c r="C344" s="15" t="str">
        <f aca="false">IF($B344="","",IFERROR(INDEX(Roster!$B$2:$B$301,MATCH($B344,Roster!$A$2:$A$301,0)),"ID not on Roster"))</f>
        <v>Dimitra E.</v>
      </c>
      <c r="D344" s="14" t="s">
        <v>515</v>
      </c>
      <c r="E344" s="14"/>
      <c r="F344" s="14"/>
      <c r="G344" s="19" t="s">
        <v>516</v>
      </c>
      <c r="H344" s="14" t="s">
        <v>517</v>
      </c>
      <c r="I344" s="16" t="n">
        <v>46269</v>
      </c>
      <c r="J344" s="14" t="s">
        <v>416</v>
      </c>
      <c r="K344" s="14" t="s">
        <v>74</v>
      </c>
      <c r="L344" s="16" t="n">
        <v>46265</v>
      </c>
      <c r="M344" s="15" t="str">
        <f aca="false">IF($I344="","",IF($J344="Yes","Done",IF($I344&lt;AsOf,"Overdue","Open")))</f>
        <v>Done</v>
      </c>
    </row>
    <row r="345" customFormat="false" ht="15" hidden="false" customHeight="false" outlineLevel="0" collapsed="false">
      <c r="A345" s="16" t="n">
        <v>46263</v>
      </c>
      <c r="B345" s="14" t="s">
        <v>106</v>
      </c>
      <c r="C345" s="15" t="str">
        <f aca="false">IF($B345="","",IFERROR(INDEX(Roster!$B$2:$B$301,MATCH($B345,Roster!$A$2:$A$301,0)),"ID not on Roster"))</f>
        <v>Kemi B.</v>
      </c>
      <c r="D345" s="14" t="s">
        <v>448</v>
      </c>
      <c r="E345" s="14"/>
      <c r="F345" s="14"/>
      <c r="G345" s="19" t="s">
        <v>621</v>
      </c>
      <c r="H345" s="14"/>
      <c r="I345" s="16"/>
      <c r="J345" s="14"/>
      <c r="K345" s="14" t="s">
        <v>84</v>
      </c>
      <c r="L345" s="16"/>
      <c r="M345" s="15" t="str">
        <f aca="false">IF($I345="","",IF($J345="Yes","Done",IF($I345&lt;AsOf,"Overdue","Open")))</f>
        <v/>
      </c>
    </row>
    <row r="346" customFormat="false" ht="15" hidden="false" customHeight="false" outlineLevel="0" collapsed="false">
      <c r="A346" s="16" t="n">
        <v>46263</v>
      </c>
      <c r="B346" s="14" t="s">
        <v>142</v>
      </c>
      <c r="C346" s="15" t="str">
        <f aca="false">IF($B346="","",IFERROR(INDEX(Roster!$B$2:$B$301,MATCH($B346,Roster!$A$2:$A$301,0)),"ID not on Roster"))</f>
        <v>Gabriel M.</v>
      </c>
      <c r="D346" s="14" t="s">
        <v>448</v>
      </c>
      <c r="E346" s="14"/>
      <c r="F346" s="14"/>
      <c r="G346" s="19" t="s">
        <v>633</v>
      </c>
      <c r="H346" s="14"/>
      <c r="I346" s="16"/>
      <c r="J346" s="14"/>
      <c r="K346" s="14" t="s">
        <v>74</v>
      </c>
      <c r="L346" s="16"/>
      <c r="M346" s="15" t="str">
        <f aca="false">IF($I346="","",IF($J346="Yes","Done",IF($I346&lt;AsOf,"Overdue","Open")))</f>
        <v/>
      </c>
    </row>
    <row r="347" customFormat="false" ht="15" hidden="false" customHeight="false" outlineLevel="0" collapsed="false">
      <c r="A347" s="16" t="n">
        <v>46263</v>
      </c>
      <c r="B347" s="14" t="s">
        <v>145</v>
      </c>
      <c r="C347" s="15" t="str">
        <f aca="false">IF($B347="","",IFERROR(INDEX(Roster!$B$2:$B$301,MATCH($B347,Roster!$A$2:$A$301,0)),"ID not on Roster"))</f>
        <v>Diego F.</v>
      </c>
      <c r="D347" s="14" t="s">
        <v>448</v>
      </c>
      <c r="E347" s="14"/>
      <c r="F347" s="14"/>
      <c r="G347" s="19" t="s">
        <v>465</v>
      </c>
      <c r="H347" s="14"/>
      <c r="I347" s="16"/>
      <c r="J347" s="14"/>
      <c r="K347" s="14" t="s">
        <v>74</v>
      </c>
      <c r="L347" s="16" t="n">
        <v>46264</v>
      </c>
      <c r="M347" s="15" t="str">
        <f aca="false">IF($I347="","",IF($J347="Yes","Done",IF($I347&lt;AsOf,"Overdue","Open")))</f>
        <v/>
      </c>
    </row>
    <row r="348" customFormat="false" ht="15" hidden="false" customHeight="false" outlineLevel="0" collapsed="false">
      <c r="A348" s="16" t="n">
        <v>46263</v>
      </c>
      <c r="B348" s="14" t="s">
        <v>151</v>
      </c>
      <c r="C348" s="15" t="str">
        <f aca="false">IF($B348="","",IFERROR(INDEX(Roster!$B$2:$B$301,MATCH($B348,Roster!$A$2:$A$301,0)),"ID not on Roster"))</f>
        <v>Bianca I.</v>
      </c>
      <c r="D348" s="14" t="s">
        <v>448</v>
      </c>
      <c r="E348" s="14"/>
      <c r="F348" s="14"/>
      <c r="G348" s="19" t="s">
        <v>505</v>
      </c>
      <c r="H348" s="14"/>
      <c r="I348" s="16"/>
      <c r="J348" s="14"/>
      <c r="K348" s="14" t="s">
        <v>63</v>
      </c>
      <c r="L348" s="16" t="n">
        <v>46266</v>
      </c>
      <c r="M348" s="15" t="str">
        <f aca="false">IF($I348="","",IF($J348="Yes","Done",IF($I348&lt;AsOf,"Overdue","Open")))</f>
        <v/>
      </c>
    </row>
    <row r="349" customFormat="false" ht="15" hidden="false" customHeight="false" outlineLevel="0" collapsed="false">
      <c r="A349" s="16" t="n">
        <v>46263</v>
      </c>
      <c r="B349" s="14" t="s">
        <v>154</v>
      </c>
      <c r="C349" s="15" t="str">
        <f aca="false">IF($B349="","",IFERROR(INDEX(Roster!$B$2:$B$301,MATCH($B349,Roster!$A$2:$A$301,0)),"ID not on Roster"))</f>
        <v>Jomo J.</v>
      </c>
      <c r="D349" s="14" t="s">
        <v>439</v>
      </c>
      <c r="E349" s="14"/>
      <c r="F349" s="14"/>
      <c r="G349" s="19" t="s">
        <v>445</v>
      </c>
      <c r="H349" s="14"/>
      <c r="I349" s="16"/>
      <c r="J349" s="14"/>
      <c r="K349" s="14" t="s">
        <v>84</v>
      </c>
      <c r="L349" s="16" t="n">
        <v>46263</v>
      </c>
      <c r="M349" s="15" t="str">
        <f aca="false">IF($I349="","",IF($J349="Yes","Done",IF($I349&lt;AsOf,"Overdue","Open")))</f>
        <v/>
      </c>
    </row>
    <row r="350" customFormat="false" ht="15" hidden="false" customHeight="false" outlineLevel="0" collapsed="false">
      <c r="A350" s="16" t="n">
        <v>46263</v>
      </c>
      <c r="B350" s="14" t="s">
        <v>162</v>
      </c>
      <c r="C350" s="15" t="str">
        <f aca="false">IF($B350="","",IFERROR(INDEX(Roster!$B$2:$B$301,MATCH($B350,Roster!$A$2:$A$301,0)),"ID not on Roster"))</f>
        <v>Mateo D.</v>
      </c>
      <c r="D350" s="14" t="s">
        <v>448</v>
      </c>
      <c r="E350" s="14"/>
      <c r="F350" s="14"/>
      <c r="G350" s="19" t="s">
        <v>626</v>
      </c>
      <c r="H350" s="14"/>
      <c r="I350" s="16"/>
      <c r="J350" s="14"/>
      <c r="K350" s="14" t="s">
        <v>74</v>
      </c>
      <c r="L350" s="16" t="n">
        <v>46265</v>
      </c>
      <c r="M350" s="15" t="str">
        <f aca="false">IF($I350="","",IF($J350="Yes","Done",IF($I350&lt;AsOf,"Overdue","Open")))</f>
        <v/>
      </c>
    </row>
    <row r="351" customFormat="false" ht="15" hidden="false" customHeight="false" outlineLevel="0" collapsed="false">
      <c r="A351" s="16" t="n">
        <v>46263</v>
      </c>
      <c r="B351" s="14" t="s">
        <v>203</v>
      </c>
      <c r="C351" s="15" t="str">
        <f aca="false">IF($B351="","",IFERROR(INDEX(Roster!$B$2:$B$301,MATCH($B351,Roster!$A$2:$A$301,0)),"ID not on Roster"))</f>
        <v>Julia S.</v>
      </c>
      <c r="D351" s="14" t="s">
        <v>448</v>
      </c>
      <c r="E351" s="14"/>
      <c r="F351" s="14"/>
      <c r="G351" s="19" t="s">
        <v>461</v>
      </c>
      <c r="H351" s="14"/>
      <c r="I351" s="16"/>
      <c r="J351" s="14"/>
      <c r="K351" s="14" t="s">
        <v>84</v>
      </c>
      <c r="L351" s="16" t="n">
        <v>46264</v>
      </c>
      <c r="M351" s="15" t="str">
        <f aca="false">IF($I351="","",IF($J351="Yes","Done",IF($I351&lt;AsOf,"Overdue","Open")))</f>
        <v/>
      </c>
    </row>
    <row r="352" customFormat="false" ht="15" hidden="false" customHeight="false" outlineLevel="0" collapsed="false">
      <c r="A352" s="16" t="n">
        <v>46263</v>
      </c>
      <c r="B352" s="14" t="s">
        <v>256</v>
      </c>
      <c r="C352" s="15" t="str">
        <f aca="false">IF($B352="","",IFERROR(INDEX(Roster!$B$2:$B$301,MATCH($B352,Roster!$A$2:$A$301,0)),"ID not on Roster"))</f>
        <v>Helena L.</v>
      </c>
      <c r="D352" s="14" t="s">
        <v>448</v>
      </c>
      <c r="E352" s="14"/>
      <c r="F352" s="14"/>
      <c r="G352" s="19" t="s">
        <v>634</v>
      </c>
      <c r="H352" s="14"/>
      <c r="I352" s="16"/>
      <c r="J352" s="14"/>
      <c r="K352" s="14" t="s">
        <v>101</v>
      </c>
      <c r="L352" s="16" t="n">
        <v>46266</v>
      </c>
      <c r="M352" s="15" t="str">
        <f aca="false">IF($I352="","",IF($J352="Yes","Done",IF($I352&lt;AsOf,"Overdue","Open")))</f>
        <v/>
      </c>
    </row>
    <row r="353" customFormat="false" ht="15" hidden="false" customHeight="false" outlineLevel="0" collapsed="false">
      <c r="A353" s="16" t="n">
        <v>46263</v>
      </c>
      <c r="B353" s="14" t="s">
        <v>264</v>
      </c>
      <c r="C353" s="15" t="str">
        <f aca="false">IF($B353="","",IFERROR(INDEX(Roster!$B$2:$B$301,MATCH($B353,Roster!$A$2:$A$301,0)),"ID not on Roster"))</f>
        <v>Julia L.</v>
      </c>
      <c r="D353" s="14" t="s">
        <v>448</v>
      </c>
      <c r="E353" s="14"/>
      <c r="F353" s="14"/>
      <c r="G353" s="19" t="s">
        <v>492</v>
      </c>
      <c r="H353" s="14"/>
      <c r="I353" s="16"/>
      <c r="J353" s="14"/>
      <c r="K353" s="14" t="s">
        <v>74</v>
      </c>
      <c r="L353" s="16" t="n">
        <v>46264</v>
      </c>
      <c r="M353" s="15" t="str">
        <f aca="false">IF($I353="","",IF($J353="Yes","Done",IF($I353&lt;AsOf,"Overdue","Open")))</f>
        <v/>
      </c>
    </row>
    <row r="354" customFormat="false" ht="15" hidden="false" customHeight="false" outlineLevel="0" collapsed="false">
      <c r="A354" s="16" t="n">
        <v>46263</v>
      </c>
      <c r="B354" s="14" t="s">
        <v>295</v>
      </c>
      <c r="C354" s="15" t="str">
        <f aca="false">IF($B354="","",IFERROR(INDEX(Roster!$B$2:$B$301,MATCH($B354,Roster!$A$2:$A$301,0)),"ID not on Roster"))</f>
        <v>Imran F.</v>
      </c>
      <c r="D354" s="14" t="s">
        <v>448</v>
      </c>
      <c r="E354" s="14"/>
      <c r="F354" s="14"/>
      <c r="G354" s="19" t="s">
        <v>501</v>
      </c>
      <c r="H354" s="14"/>
      <c r="I354" s="16"/>
      <c r="J354" s="14"/>
      <c r="K354" s="14" t="s">
        <v>84</v>
      </c>
      <c r="L354" s="16"/>
      <c r="M354" s="15" t="str">
        <f aca="false">IF($I354="","",IF($J354="Yes","Done",IF($I354&lt;AsOf,"Overdue","Open")))</f>
        <v/>
      </c>
    </row>
    <row r="355" customFormat="false" ht="15" hidden="false" customHeight="false" outlineLevel="0" collapsed="false">
      <c r="A355" s="16" t="n">
        <v>46263</v>
      </c>
      <c r="B355" s="14" t="s">
        <v>299</v>
      </c>
      <c r="C355" s="15" t="str">
        <f aca="false">IF($B355="","",IFERROR(INDEX(Roster!$B$2:$B$301,MATCH($B355,Roster!$A$2:$A$301,0)),"ID not on Roster"))</f>
        <v>Mateo B.</v>
      </c>
      <c r="D355" s="14" t="s">
        <v>515</v>
      </c>
      <c r="E355" s="14"/>
      <c r="F355" s="14"/>
      <c r="G355" s="19" t="s">
        <v>516</v>
      </c>
      <c r="H355" s="14" t="s">
        <v>517</v>
      </c>
      <c r="I355" s="16" t="n">
        <v>46270</v>
      </c>
      <c r="J355" s="14" t="s">
        <v>416</v>
      </c>
      <c r="K355" s="14" t="s">
        <v>84</v>
      </c>
      <c r="L355" s="16" t="n">
        <v>46264</v>
      </c>
      <c r="M355" s="15" t="str">
        <f aca="false">IF($I355="","",IF($J355="Yes","Done",IF($I355&lt;AsOf,"Overdue","Open")))</f>
        <v>Done</v>
      </c>
    </row>
    <row r="356" customFormat="false" ht="15" hidden="false" customHeight="false" outlineLevel="0" collapsed="false">
      <c r="A356" s="16" t="n">
        <v>46263</v>
      </c>
      <c r="B356" s="14" t="s">
        <v>315</v>
      </c>
      <c r="C356" s="15" t="str">
        <f aca="false">IF($B356="","",IFERROR(INDEX(Roster!$B$2:$B$301,MATCH($B356,Roster!$A$2:$A$301,0)),"ID not on Roster"))</f>
        <v>Adaeze K.</v>
      </c>
      <c r="D356" s="14" t="s">
        <v>448</v>
      </c>
      <c r="E356" s="14"/>
      <c r="F356" s="14"/>
      <c r="G356" s="19" t="s">
        <v>635</v>
      </c>
      <c r="H356" s="14"/>
      <c r="I356" s="16"/>
      <c r="J356" s="14"/>
      <c r="K356" s="14" t="s">
        <v>63</v>
      </c>
      <c r="L356" s="16" t="n">
        <v>46264</v>
      </c>
      <c r="M356" s="15" t="str">
        <f aca="false">IF($I356="","",IF($J356="Yes","Done",IF($I356&lt;AsOf,"Overdue","Open")))</f>
        <v/>
      </c>
    </row>
    <row r="357" customFormat="false" ht="15" hidden="false" customHeight="false" outlineLevel="0" collapsed="false">
      <c r="A357" s="16" t="n">
        <v>46263</v>
      </c>
      <c r="B357" s="14" t="s">
        <v>336</v>
      </c>
      <c r="C357" s="15" t="str">
        <f aca="false">IF($B357="","",IFERROR(INDEX(Roster!$B$2:$B$301,MATCH($B357,Roster!$A$2:$A$301,0)),"ID not on Roster"))</f>
        <v>Tala H.</v>
      </c>
      <c r="D357" s="14" t="s">
        <v>439</v>
      </c>
      <c r="E357" s="14"/>
      <c r="F357" s="14"/>
      <c r="G357" s="19" t="s">
        <v>442</v>
      </c>
      <c r="H357" s="14"/>
      <c r="I357" s="16"/>
      <c r="J357" s="14"/>
      <c r="K357" s="14" t="s">
        <v>101</v>
      </c>
      <c r="L357" s="16" t="n">
        <v>46265</v>
      </c>
      <c r="M357" s="15" t="str">
        <f aca="false">IF($I357="","",IF($J357="Yes","Done",IF($I357&lt;AsOf,"Overdue","Open")))</f>
        <v/>
      </c>
    </row>
    <row r="358" customFormat="false" ht="15" hidden="false" customHeight="false" outlineLevel="0" collapsed="false">
      <c r="A358" s="16" t="n">
        <v>46263</v>
      </c>
      <c r="B358" s="14" t="s">
        <v>367</v>
      </c>
      <c r="C358" s="15" t="str">
        <f aca="false">IF($B358="","",IFERROR(INDEX(Roster!$B$2:$B$301,MATCH($B358,Roster!$A$2:$A$301,0)),"ID not on Roster"))</f>
        <v>Uche R.</v>
      </c>
      <c r="D358" s="14" t="s">
        <v>439</v>
      </c>
      <c r="E358" s="14"/>
      <c r="F358" s="14"/>
      <c r="G358" s="19" t="s">
        <v>608</v>
      </c>
      <c r="H358" s="14"/>
      <c r="I358" s="16"/>
      <c r="J358" s="14"/>
      <c r="K358" s="14" t="s">
        <v>74</v>
      </c>
      <c r="L358" s="16" t="n">
        <v>46266</v>
      </c>
      <c r="M358" s="15" t="str">
        <f aca="false">IF($I358="","",IF($J358="Yes","Done",IF($I358&lt;AsOf,"Overdue","Open")))</f>
        <v/>
      </c>
    </row>
    <row r="359" customFormat="false" ht="15" hidden="false" customHeight="false" outlineLevel="0" collapsed="false">
      <c r="A359" s="16" t="n">
        <v>46264</v>
      </c>
      <c r="B359" s="14" t="s">
        <v>69</v>
      </c>
      <c r="C359" s="15" t="str">
        <f aca="false">IF($B359="","",IFERROR(INDEX(Roster!$B$2:$B$301,MATCH($B359,Roster!$A$2:$A$301,0)),"ID not on Roster"))</f>
        <v>Mateo E.</v>
      </c>
      <c r="D359" s="14" t="s">
        <v>439</v>
      </c>
      <c r="E359" s="14"/>
      <c r="F359" s="14"/>
      <c r="G359" s="19" t="s">
        <v>444</v>
      </c>
      <c r="H359" s="14"/>
      <c r="I359" s="16"/>
      <c r="J359" s="14"/>
      <c r="K359" s="14" t="s">
        <v>74</v>
      </c>
      <c r="L359" s="16" t="n">
        <v>46264</v>
      </c>
      <c r="M359" s="15" t="str">
        <f aca="false">IF($I359="","",IF($J359="Yes","Done",IF($I359&lt;AsOf,"Overdue","Open")))</f>
        <v/>
      </c>
    </row>
    <row r="360" customFormat="false" ht="15" hidden="false" customHeight="false" outlineLevel="0" collapsed="false">
      <c r="A360" s="16" t="n">
        <v>46264</v>
      </c>
      <c r="B360" s="14" t="s">
        <v>93</v>
      </c>
      <c r="C360" s="15" t="str">
        <f aca="false">IF($B360="","",IFERROR(INDEX(Roster!$B$2:$B$301,MATCH($B360,Roster!$A$2:$A$301,0)),"ID not on Roster"))</f>
        <v>Ugo H.</v>
      </c>
      <c r="D360" s="14" t="s">
        <v>448</v>
      </c>
      <c r="E360" s="14"/>
      <c r="F360" s="14"/>
      <c r="G360" s="19" t="s">
        <v>636</v>
      </c>
      <c r="H360" s="14"/>
      <c r="I360" s="16"/>
      <c r="J360" s="14"/>
      <c r="K360" s="14" t="s">
        <v>63</v>
      </c>
      <c r="L360" s="16"/>
      <c r="M360" s="15" t="str">
        <f aca="false">IF($I360="","",IF($J360="Yes","Done",IF($I360&lt;AsOf,"Overdue","Open")))</f>
        <v/>
      </c>
    </row>
    <row r="361" customFormat="false" ht="15" hidden="false" customHeight="false" outlineLevel="0" collapsed="false">
      <c r="A361" s="16" t="n">
        <v>46264</v>
      </c>
      <c r="B361" s="14" t="s">
        <v>109</v>
      </c>
      <c r="C361" s="15" t="str">
        <f aca="false">IF($B361="","",IFERROR(INDEX(Roster!$B$2:$B$301,MATCH($B361,Roster!$A$2:$A$301,0)),"ID not on Roster"))</f>
        <v>Femi W.</v>
      </c>
      <c r="D361" s="14" t="s">
        <v>448</v>
      </c>
      <c r="E361" s="14"/>
      <c r="F361" s="14"/>
      <c r="G361" s="19" t="s">
        <v>637</v>
      </c>
      <c r="H361" s="14"/>
      <c r="I361" s="16"/>
      <c r="J361" s="14"/>
      <c r="K361" s="14" t="s">
        <v>74</v>
      </c>
      <c r="L361" s="16" t="n">
        <v>46266</v>
      </c>
      <c r="M361" s="15" t="str">
        <f aca="false">IF($I361="","",IF($J361="Yes","Done",IF($I361&lt;AsOf,"Overdue","Open")))</f>
        <v/>
      </c>
    </row>
    <row r="362" customFormat="false" ht="15" hidden="false" customHeight="false" outlineLevel="0" collapsed="false">
      <c r="A362" s="16" t="n">
        <v>46264</v>
      </c>
      <c r="B362" s="14" t="s">
        <v>138</v>
      </c>
      <c r="C362" s="15" t="str">
        <f aca="false">IF($B362="","",IFERROR(INDEX(Roster!$B$2:$B$301,MATCH($B362,Roster!$A$2:$A$301,0)),"ID not on Roster"))</f>
        <v>Dewi T.</v>
      </c>
      <c r="D362" s="14" t="s">
        <v>439</v>
      </c>
      <c r="E362" s="14"/>
      <c r="F362" s="14"/>
      <c r="G362" s="19" t="s">
        <v>440</v>
      </c>
      <c r="H362" s="14"/>
      <c r="I362" s="16"/>
      <c r="J362" s="14"/>
      <c r="K362" s="14" t="s">
        <v>63</v>
      </c>
      <c r="L362" s="16"/>
      <c r="M362" s="15" t="str">
        <f aca="false">IF($I362="","",IF($J362="Yes","Done",IF($I362&lt;AsOf,"Overdue","Open")))</f>
        <v/>
      </c>
    </row>
    <row r="363" customFormat="false" ht="15" hidden="false" customHeight="false" outlineLevel="0" collapsed="false">
      <c r="A363" s="16" t="n">
        <v>46264</v>
      </c>
      <c r="B363" s="14" t="s">
        <v>158</v>
      </c>
      <c r="C363" s="15" t="str">
        <f aca="false">IF($B363="","",IFERROR(INDEX(Roster!$B$2:$B$301,MATCH($B363,Roster!$A$2:$A$301,0)),"ID not on Roster"))</f>
        <v>Xavier F.</v>
      </c>
      <c r="D363" s="14" t="s">
        <v>448</v>
      </c>
      <c r="E363" s="14"/>
      <c r="F363" s="14"/>
      <c r="G363" s="19" t="s">
        <v>624</v>
      </c>
      <c r="H363" s="14"/>
      <c r="I363" s="16"/>
      <c r="J363" s="14"/>
      <c r="K363" s="14" t="s">
        <v>84</v>
      </c>
      <c r="L363" s="16" t="n">
        <v>46265</v>
      </c>
      <c r="M363" s="15" t="str">
        <f aca="false">IF($I363="","",IF($J363="Yes","Done",IF($I363&lt;AsOf,"Overdue","Open")))</f>
        <v/>
      </c>
    </row>
    <row r="364" customFormat="false" ht="15" hidden="false" customHeight="false" outlineLevel="0" collapsed="false">
      <c r="A364" s="16" t="n">
        <v>46264</v>
      </c>
      <c r="B364" s="14" t="s">
        <v>182</v>
      </c>
      <c r="C364" s="15" t="str">
        <f aca="false">IF($B364="","",IFERROR(INDEX(Roster!$B$2:$B$301,MATCH($B364,Roster!$A$2:$A$301,0)),"ID not on Roster"))</f>
        <v>Yara J.</v>
      </c>
      <c r="D364" s="14" t="s">
        <v>448</v>
      </c>
      <c r="E364" s="14"/>
      <c r="F364" s="14"/>
      <c r="G364" s="19" t="s">
        <v>638</v>
      </c>
      <c r="H364" s="14"/>
      <c r="I364" s="16"/>
      <c r="J364" s="14"/>
      <c r="K364" s="14" t="s">
        <v>63</v>
      </c>
      <c r="L364" s="16" t="n">
        <v>46264</v>
      </c>
      <c r="M364" s="15" t="str">
        <f aca="false">IF($I364="","",IF($J364="Yes","Done",IF($I364&lt;AsOf,"Overdue","Open")))</f>
        <v/>
      </c>
    </row>
    <row r="365" customFormat="false" ht="15" hidden="false" customHeight="false" outlineLevel="0" collapsed="false">
      <c r="A365" s="16" t="n">
        <v>46264</v>
      </c>
      <c r="B365" s="14" t="s">
        <v>184</v>
      </c>
      <c r="C365" s="15" t="str">
        <f aca="false">IF($B365="","",IFERROR(INDEX(Roster!$B$2:$B$301,MATCH($B365,Roster!$A$2:$A$301,0)),"ID not on Roster"))</f>
        <v>Lucia Z.</v>
      </c>
      <c r="D365" s="14" t="s">
        <v>448</v>
      </c>
      <c r="E365" s="14"/>
      <c r="F365" s="14"/>
      <c r="G365" s="19" t="s">
        <v>639</v>
      </c>
      <c r="H365" s="14"/>
      <c r="I365" s="16"/>
      <c r="J365" s="14"/>
      <c r="K365" s="14" t="s">
        <v>74</v>
      </c>
      <c r="L365" s="16" t="n">
        <v>46267</v>
      </c>
      <c r="M365" s="15" t="str">
        <f aca="false">IF($I365="","",IF($J365="Yes","Done",IF($I365&lt;AsOf,"Overdue","Open")))</f>
        <v/>
      </c>
    </row>
    <row r="366" customFormat="false" ht="15" hidden="false" customHeight="false" outlineLevel="0" collapsed="false">
      <c r="A366" s="16" t="n">
        <v>46264</v>
      </c>
      <c r="B366" s="14" t="s">
        <v>192</v>
      </c>
      <c r="C366" s="15" t="str">
        <f aca="false">IF($B366="","",IFERROR(INDEX(Roster!$B$2:$B$301,MATCH($B366,Roster!$A$2:$A$301,0)),"ID not on Roster"))</f>
        <v>Vera V.</v>
      </c>
      <c r="D366" s="14" t="s">
        <v>439</v>
      </c>
      <c r="E366" s="14"/>
      <c r="F366" s="14"/>
      <c r="G366" s="19" t="s">
        <v>442</v>
      </c>
      <c r="H366" s="14"/>
      <c r="I366" s="16"/>
      <c r="J366" s="14"/>
      <c r="K366" s="14" t="s">
        <v>84</v>
      </c>
      <c r="L366" s="16" t="n">
        <v>46266</v>
      </c>
      <c r="M366" s="15" t="str">
        <f aca="false">IF($I366="","",IF($J366="Yes","Done",IF($I366&lt;AsOf,"Overdue","Open")))</f>
        <v/>
      </c>
    </row>
    <row r="367" customFormat="false" ht="15" hidden="false" customHeight="false" outlineLevel="0" collapsed="false">
      <c r="A367" s="16" t="n">
        <v>46264</v>
      </c>
      <c r="B367" s="14" t="s">
        <v>297</v>
      </c>
      <c r="C367" s="15" t="str">
        <f aca="false">IF($B367="","",IFERROR(INDEX(Roster!$B$2:$B$301,MATCH($B367,Roster!$A$2:$A$301,0)),"ID not on Roster"))</f>
        <v>Ines D.</v>
      </c>
      <c r="D367" s="14" t="s">
        <v>448</v>
      </c>
      <c r="E367" s="14"/>
      <c r="F367" s="14"/>
      <c r="G367" s="19" t="s">
        <v>571</v>
      </c>
      <c r="H367" s="14"/>
      <c r="I367" s="16"/>
      <c r="J367" s="14"/>
      <c r="K367" s="14" t="s">
        <v>63</v>
      </c>
      <c r="L367" s="16" t="n">
        <v>46266</v>
      </c>
      <c r="M367" s="15" t="str">
        <f aca="false">IF($I367="","",IF($J367="Yes","Done",IF($I367&lt;AsOf,"Overdue","Open")))</f>
        <v/>
      </c>
    </row>
    <row r="368" customFormat="false" ht="15" hidden="false" customHeight="false" outlineLevel="0" collapsed="false">
      <c r="A368" s="16" t="n">
        <v>46264</v>
      </c>
      <c r="B368" s="14" t="s">
        <v>299</v>
      </c>
      <c r="C368" s="15" t="str">
        <f aca="false">IF($B368="","",IFERROR(INDEX(Roster!$B$2:$B$301,MATCH($B368,Roster!$A$2:$A$301,0)),"ID not on Roster"))</f>
        <v>Mateo B.</v>
      </c>
      <c r="D368" s="14" t="s">
        <v>448</v>
      </c>
      <c r="E368" s="14"/>
      <c r="F368" s="14"/>
      <c r="G368" s="19" t="s">
        <v>453</v>
      </c>
      <c r="H368" s="14"/>
      <c r="I368" s="16"/>
      <c r="J368" s="14"/>
      <c r="K368" s="14" t="s">
        <v>84</v>
      </c>
      <c r="L368" s="16" t="n">
        <v>46267</v>
      </c>
      <c r="M368" s="15" t="str">
        <f aca="false">IF($I368="","",IF($J368="Yes","Done",IF($I368&lt;AsOf,"Overdue","Open")))</f>
        <v/>
      </c>
    </row>
    <row r="369" customFormat="false" ht="15" hidden="false" customHeight="false" outlineLevel="0" collapsed="false">
      <c r="A369" s="16" t="n">
        <v>46264</v>
      </c>
      <c r="B369" s="14" t="s">
        <v>309</v>
      </c>
      <c r="C369" s="15" t="str">
        <f aca="false">IF($B369="","",IFERROR(INDEX(Roster!$B$2:$B$301,MATCH($B369,Roster!$A$2:$A$301,0)),"ID not on Roster"))</f>
        <v>Noor W.</v>
      </c>
      <c r="D369" s="14" t="s">
        <v>439</v>
      </c>
      <c r="E369" s="14"/>
      <c r="F369" s="14"/>
      <c r="G369" s="19" t="s">
        <v>440</v>
      </c>
      <c r="H369" s="14"/>
      <c r="I369" s="16"/>
      <c r="J369" s="14"/>
      <c r="K369" s="14" t="s">
        <v>101</v>
      </c>
      <c r="L369" s="16" t="n">
        <v>46267</v>
      </c>
      <c r="M369" s="15" t="str">
        <f aca="false">IF($I369="","",IF($J369="Yes","Done",IF($I369&lt;AsOf,"Overdue","Open")))</f>
        <v/>
      </c>
    </row>
    <row r="370" customFormat="false" ht="15" hidden="false" customHeight="false" outlineLevel="0" collapsed="false">
      <c r="A370" s="16" t="n">
        <v>46264</v>
      </c>
      <c r="B370" s="14" t="s">
        <v>311</v>
      </c>
      <c r="C370" s="15" t="str">
        <f aca="false">IF($B370="","",IFERROR(INDEX(Roster!$B$2:$B$301,MATCH($B370,Roster!$A$2:$A$301,0)),"ID not on Roster"))</f>
        <v>Bianca L.</v>
      </c>
      <c r="D370" s="14" t="s">
        <v>448</v>
      </c>
      <c r="E370" s="14"/>
      <c r="F370" s="14"/>
      <c r="G370" s="19" t="s">
        <v>640</v>
      </c>
      <c r="H370" s="14"/>
      <c r="I370" s="16"/>
      <c r="J370" s="14"/>
      <c r="K370" s="14" t="s">
        <v>101</v>
      </c>
      <c r="L370" s="16" t="n">
        <v>46267</v>
      </c>
      <c r="M370" s="15" t="str">
        <f aca="false">IF($I370="","",IF($J370="Yes","Done",IF($I370&lt;AsOf,"Overdue","Open")))</f>
        <v/>
      </c>
    </row>
    <row r="371" customFormat="false" ht="15" hidden="false" customHeight="false" outlineLevel="0" collapsed="false">
      <c r="A371" s="16" t="n">
        <v>46264</v>
      </c>
      <c r="B371" s="14" t="s">
        <v>357</v>
      </c>
      <c r="C371" s="15" t="str">
        <f aca="false">IF($B371="","",IFERROR(INDEX(Roster!$B$2:$B$301,MATCH($B371,Roster!$A$2:$A$301,0)),"ID not on Roster"))</f>
        <v>Yara V.</v>
      </c>
      <c r="D371" s="14" t="s">
        <v>448</v>
      </c>
      <c r="E371" s="14"/>
      <c r="F371" s="14"/>
      <c r="G371" s="19" t="s">
        <v>641</v>
      </c>
      <c r="H371" s="14"/>
      <c r="I371" s="16"/>
      <c r="J371" s="14"/>
      <c r="K371" s="14" t="s">
        <v>84</v>
      </c>
      <c r="L371" s="16" t="n">
        <v>46264</v>
      </c>
      <c r="M371" s="15" t="str">
        <f aca="false">IF($I371="","",IF($J371="Yes","Done",IF($I371&lt;AsOf,"Overdue","Open")))</f>
        <v/>
      </c>
    </row>
    <row r="372" customFormat="false" ht="15" hidden="false" customHeight="false" outlineLevel="0" collapsed="false">
      <c r="A372" s="16" t="n">
        <v>46264</v>
      </c>
      <c r="B372" s="14" t="s">
        <v>376</v>
      </c>
      <c r="C372" s="15" t="str">
        <f aca="false">IF($B372="","",IFERROR(INDEX(Roster!$B$2:$B$301,MATCH($B372,Roster!$A$2:$A$301,0)),"ID not on Roster"))</f>
        <v>Adaeze O.</v>
      </c>
      <c r="D372" s="14" t="s">
        <v>439</v>
      </c>
      <c r="E372" s="14"/>
      <c r="F372" s="14"/>
      <c r="G372" s="19" t="s">
        <v>535</v>
      </c>
      <c r="H372" s="14"/>
      <c r="I372" s="16"/>
      <c r="J372" s="14"/>
      <c r="K372" s="14" t="s">
        <v>101</v>
      </c>
      <c r="L372" s="16" t="n">
        <v>46266</v>
      </c>
      <c r="M372" s="15" t="str">
        <f aca="false">IF($I372="","",IF($J372="Yes","Done",IF($I372&lt;AsOf,"Overdue","Open")))</f>
        <v/>
      </c>
    </row>
    <row r="373" customFormat="false" ht="15" hidden="false" customHeight="false" outlineLevel="0" collapsed="false">
      <c r="A373" s="16" t="n">
        <v>46264</v>
      </c>
      <c r="B373" s="14" t="s">
        <v>378</v>
      </c>
      <c r="C373" s="15" t="str">
        <f aca="false">IF($B373="","",IFERROR(INDEX(Roster!$B$2:$B$301,MATCH($B373,Roster!$A$2:$A$301,0)),"ID not on Roster"))</f>
        <v>Paula K.</v>
      </c>
      <c r="D373" s="14" t="s">
        <v>439</v>
      </c>
      <c r="E373" s="14"/>
      <c r="F373" s="14"/>
      <c r="G373" s="19" t="s">
        <v>642</v>
      </c>
      <c r="H373" s="14"/>
      <c r="I373" s="16"/>
      <c r="J373" s="14"/>
      <c r="K373" s="14" t="s">
        <v>101</v>
      </c>
      <c r="L373" s="16" t="n">
        <v>46266</v>
      </c>
      <c r="M373" s="15" t="str">
        <f aca="false">IF($I373="","",IF($J373="Yes","Done",IF($I373&lt;AsOf,"Overdue","Open")))</f>
        <v/>
      </c>
    </row>
    <row r="374" customFormat="false" ht="15" hidden="false" customHeight="false" outlineLevel="0" collapsed="false">
      <c r="A374" s="16" t="n">
        <v>46265</v>
      </c>
      <c r="B374" s="14" t="s">
        <v>79</v>
      </c>
      <c r="C374" s="15" t="str">
        <f aca="false">IF($B374="","",IFERROR(INDEX(Roster!$B$2:$B$301,MATCH($B374,Roster!$A$2:$A$301,0)),"ID not on Roster"))</f>
        <v>Vanessa J.</v>
      </c>
      <c r="D374" s="14" t="s">
        <v>448</v>
      </c>
      <c r="E374" s="14"/>
      <c r="F374" s="14"/>
      <c r="G374" s="19" t="s">
        <v>504</v>
      </c>
      <c r="H374" s="14"/>
      <c r="I374" s="16"/>
      <c r="J374" s="14"/>
      <c r="K374" s="14" t="s">
        <v>84</v>
      </c>
      <c r="L374" s="16" t="n">
        <v>46268</v>
      </c>
      <c r="M374" s="15" t="str">
        <f aca="false">IF($I374="","",IF($J374="Yes","Done",IF($I374&lt;AsOf,"Overdue","Open")))</f>
        <v/>
      </c>
    </row>
    <row r="375" customFormat="false" ht="15" hidden="false" customHeight="false" outlineLevel="0" collapsed="false">
      <c r="A375" s="16" t="n">
        <v>46265</v>
      </c>
      <c r="B375" s="14" t="s">
        <v>102</v>
      </c>
      <c r="C375" s="15" t="str">
        <f aca="false">IF($B375="","",IFERROR(INDEX(Roster!$B$2:$B$301,MATCH($B375,Roster!$A$2:$A$301,0)),"ID not on Roster"))</f>
        <v>Gideon H.</v>
      </c>
      <c r="D375" s="14" t="s">
        <v>439</v>
      </c>
      <c r="E375" s="14"/>
      <c r="F375" s="14"/>
      <c r="G375" s="19" t="s">
        <v>443</v>
      </c>
      <c r="H375" s="14"/>
      <c r="I375" s="16"/>
      <c r="J375" s="14"/>
      <c r="K375" s="14" t="s">
        <v>84</v>
      </c>
      <c r="L375" s="16" t="n">
        <v>46267</v>
      </c>
      <c r="M375" s="15" t="str">
        <f aca="false">IF($I375="","",IF($J375="Yes","Done",IF($I375&lt;AsOf,"Overdue","Open")))</f>
        <v/>
      </c>
    </row>
    <row r="376" customFormat="false" ht="15" hidden="false" customHeight="false" outlineLevel="0" collapsed="false">
      <c r="A376" s="16" t="n">
        <v>46265</v>
      </c>
      <c r="B376" s="14" t="s">
        <v>124</v>
      </c>
      <c r="C376" s="15" t="str">
        <f aca="false">IF($B376="","",IFERROR(INDEX(Roster!$B$2:$B$301,MATCH($B376,Roster!$A$2:$A$301,0)),"ID not on Roster"))</f>
        <v>Dimitra F.</v>
      </c>
      <c r="D376" s="14" t="s">
        <v>448</v>
      </c>
      <c r="E376" s="14"/>
      <c r="F376" s="14"/>
      <c r="G376" s="19" t="s">
        <v>643</v>
      </c>
      <c r="H376" s="14"/>
      <c r="I376" s="16"/>
      <c r="J376" s="14"/>
      <c r="K376" s="14" t="s">
        <v>84</v>
      </c>
      <c r="L376" s="16" t="n">
        <v>46266</v>
      </c>
      <c r="M376" s="15" t="str">
        <f aca="false">IF($I376="","",IF($J376="Yes","Done",IF($I376&lt;AsOf,"Overdue","Open")))</f>
        <v/>
      </c>
    </row>
    <row r="377" customFormat="false" ht="15" hidden="false" customHeight="false" outlineLevel="0" collapsed="false">
      <c r="A377" s="16" t="n">
        <v>46265</v>
      </c>
      <c r="B377" s="14" t="s">
        <v>128</v>
      </c>
      <c r="C377" s="15" t="str">
        <f aca="false">IF($B377="","",IFERROR(INDEX(Roster!$B$2:$B$301,MATCH($B377,Roster!$A$2:$A$301,0)),"ID not on Roster"))</f>
        <v>Sipho C.</v>
      </c>
      <c r="D377" s="14" t="s">
        <v>448</v>
      </c>
      <c r="E377" s="14"/>
      <c r="F377" s="14"/>
      <c r="G377" s="19" t="s">
        <v>644</v>
      </c>
      <c r="H377" s="14"/>
      <c r="I377" s="16"/>
      <c r="J377" s="14"/>
      <c r="K377" s="14" t="s">
        <v>74</v>
      </c>
      <c r="L377" s="16"/>
      <c r="M377" s="15" t="str">
        <f aca="false">IF($I377="","",IF($J377="Yes","Done",IF($I377&lt;AsOf,"Overdue","Open")))</f>
        <v/>
      </c>
    </row>
    <row r="378" customFormat="false" ht="15" hidden="false" customHeight="false" outlineLevel="0" collapsed="false">
      <c r="A378" s="16" t="n">
        <v>46265</v>
      </c>
      <c r="B378" s="14" t="s">
        <v>130</v>
      </c>
      <c r="C378" s="15" t="str">
        <f aca="false">IF($B378="","",IFERROR(INDEX(Roster!$B$2:$B$301,MATCH($B378,Roster!$A$2:$A$301,0)),"ID not on Roster"))</f>
        <v>Adaeze F.</v>
      </c>
      <c r="D378" s="14" t="s">
        <v>439</v>
      </c>
      <c r="E378" s="14"/>
      <c r="F378" s="14"/>
      <c r="G378" s="19" t="s">
        <v>441</v>
      </c>
      <c r="H378" s="14"/>
      <c r="I378" s="16"/>
      <c r="J378" s="14"/>
      <c r="K378" s="14" t="s">
        <v>63</v>
      </c>
      <c r="L378" s="16"/>
      <c r="M378" s="15" t="str">
        <f aca="false">IF($I378="","",IF($J378="Yes","Done",IF($I378&lt;AsOf,"Overdue","Open")))</f>
        <v/>
      </c>
    </row>
    <row r="379" customFormat="false" ht="15" hidden="false" customHeight="false" outlineLevel="0" collapsed="false">
      <c r="A379" s="16" t="n">
        <v>46265</v>
      </c>
      <c r="B379" s="14" t="s">
        <v>142</v>
      </c>
      <c r="C379" s="15" t="str">
        <f aca="false">IF($B379="","",IFERROR(INDEX(Roster!$B$2:$B$301,MATCH($B379,Roster!$A$2:$A$301,0)),"ID not on Roster"))</f>
        <v>Gabriel M.</v>
      </c>
      <c r="D379" s="14" t="s">
        <v>536</v>
      </c>
      <c r="E379" s="14"/>
      <c r="F379" s="14"/>
      <c r="G379" s="19" t="s">
        <v>537</v>
      </c>
      <c r="H379" s="14"/>
      <c r="I379" s="16"/>
      <c r="J379" s="14"/>
      <c r="K379" s="14" t="s">
        <v>74</v>
      </c>
      <c r="L379" s="16" t="n">
        <v>46268</v>
      </c>
      <c r="M379" s="15" t="str">
        <f aca="false">IF($I379="","",IF($J379="Yes","Done",IF($I379&lt;AsOf,"Overdue","Open")))</f>
        <v/>
      </c>
    </row>
    <row r="380" customFormat="false" ht="15" hidden="false" customHeight="false" outlineLevel="0" collapsed="false">
      <c r="A380" s="16" t="n">
        <v>46265</v>
      </c>
      <c r="B380" s="14" t="s">
        <v>154</v>
      </c>
      <c r="C380" s="15" t="str">
        <f aca="false">IF($B380="","",IFERROR(INDEX(Roster!$B$2:$B$301,MATCH($B380,Roster!$A$2:$A$301,0)),"ID not on Roster"))</f>
        <v>Jomo J.</v>
      </c>
      <c r="D380" s="14" t="s">
        <v>448</v>
      </c>
      <c r="E380" s="14"/>
      <c r="F380" s="14"/>
      <c r="G380" s="19" t="s">
        <v>645</v>
      </c>
      <c r="H380" s="14"/>
      <c r="I380" s="16"/>
      <c r="J380" s="14"/>
      <c r="K380" s="14" t="s">
        <v>84</v>
      </c>
      <c r="L380" s="16" t="n">
        <v>46267</v>
      </c>
      <c r="M380" s="15" t="str">
        <f aca="false">IF($I380="","",IF($J380="Yes","Done",IF($I380&lt;AsOf,"Overdue","Open")))</f>
        <v/>
      </c>
    </row>
    <row r="381" customFormat="false" ht="15" hidden="false" customHeight="false" outlineLevel="0" collapsed="false">
      <c r="A381" s="16" t="n">
        <v>46265</v>
      </c>
      <c r="B381" s="14" t="s">
        <v>156</v>
      </c>
      <c r="C381" s="15" t="str">
        <f aca="false">IF($B381="","",IFERROR(INDEX(Roster!$B$2:$B$301,MATCH($B381,Roster!$A$2:$A$301,0)),"ID not on Roster"))</f>
        <v>Julia P.</v>
      </c>
      <c r="D381" s="14" t="s">
        <v>448</v>
      </c>
      <c r="E381" s="14"/>
      <c r="F381" s="14"/>
      <c r="G381" s="19" t="s">
        <v>646</v>
      </c>
      <c r="H381" s="14"/>
      <c r="I381" s="16"/>
      <c r="J381" s="14"/>
      <c r="K381" s="14" t="s">
        <v>63</v>
      </c>
      <c r="L381" s="16" t="n">
        <v>46265</v>
      </c>
      <c r="M381" s="15" t="str">
        <f aca="false">IF($I381="","",IF($J381="Yes","Done",IF($I381&lt;AsOf,"Overdue","Open")))</f>
        <v/>
      </c>
    </row>
    <row r="382" customFormat="false" ht="15" hidden="false" customHeight="false" outlineLevel="0" collapsed="false">
      <c r="A382" s="16" t="n">
        <v>46265</v>
      </c>
      <c r="B382" s="14" t="s">
        <v>164</v>
      </c>
      <c r="C382" s="15" t="str">
        <f aca="false">IF($B382="","",IFERROR(INDEX(Roster!$B$2:$B$301,MATCH($B382,Roster!$A$2:$A$301,0)),"ID not on Roster"))</f>
        <v>Gabriel S.</v>
      </c>
      <c r="D382" s="14" t="s">
        <v>448</v>
      </c>
      <c r="E382" s="14"/>
      <c r="F382" s="14"/>
      <c r="G382" s="19" t="s">
        <v>616</v>
      </c>
      <c r="H382" s="14"/>
      <c r="I382" s="16"/>
      <c r="J382" s="14"/>
      <c r="K382" s="14" t="s">
        <v>101</v>
      </c>
      <c r="L382" s="16" t="n">
        <v>46267</v>
      </c>
      <c r="M382" s="15" t="str">
        <f aca="false">IF($I382="","",IF($J382="Yes","Done",IF($I382&lt;AsOf,"Overdue","Open")))</f>
        <v/>
      </c>
    </row>
    <row r="383" customFormat="false" ht="15" hidden="false" customHeight="false" outlineLevel="0" collapsed="false">
      <c r="A383" s="16" t="n">
        <v>46265</v>
      </c>
      <c r="B383" s="14" t="s">
        <v>196</v>
      </c>
      <c r="C383" s="15" t="str">
        <f aca="false">IF($B383="","",IFERROR(INDEX(Roster!$B$2:$B$301,MATCH($B383,Roster!$A$2:$A$301,0)),"ID not on Roster"))</f>
        <v>Beatriz S.</v>
      </c>
      <c r="D383" s="14" t="s">
        <v>448</v>
      </c>
      <c r="E383" s="14"/>
      <c r="F383" s="14"/>
      <c r="G383" s="19" t="s">
        <v>474</v>
      </c>
      <c r="H383" s="14"/>
      <c r="I383" s="16"/>
      <c r="J383" s="14"/>
      <c r="K383" s="14" t="s">
        <v>84</v>
      </c>
      <c r="L383" s="16" t="n">
        <v>46267</v>
      </c>
      <c r="M383" s="15" t="str">
        <f aca="false">IF($I383="","",IF($J383="Yes","Done",IF($I383&lt;AsOf,"Overdue","Open")))</f>
        <v/>
      </c>
    </row>
    <row r="384" customFormat="false" ht="15" hidden="false" customHeight="false" outlineLevel="0" collapsed="false">
      <c r="A384" s="16" t="n">
        <v>46265</v>
      </c>
      <c r="B384" s="14" t="s">
        <v>303</v>
      </c>
      <c r="C384" s="15" t="str">
        <f aca="false">IF($B384="","",IFERROR(INDEX(Roster!$B$2:$B$301,MATCH($B384,Roster!$A$2:$A$301,0)),"ID not on Roster"))</f>
        <v>Ugo Z.</v>
      </c>
      <c r="D384" s="14" t="s">
        <v>448</v>
      </c>
      <c r="E384" s="14"/>
      <c r="F384" s="14"/>
      <c r="G384" s="19" t="s">
        <v>647</v>
      </c>
      <c r="H384" s="14"/>
      <c r="I384" s="16"/>
      <c r="J384" s="14"/>
      <c r="K384" s="14" t="s">
        <v>101</v>
      </c>
      <c r="L384" s="16"/>
      <c r="M384" s="15" t="str">
        <f aca="false">IF($I384="","",IF($J384="Yes","Done",IF($I384&lt;AsOf,"Overdue","Open")))</f>
        <v/>
      </c>
    </row>
    <row r="385" customFormat="false" ht="15" hidden="false" customHeight="false" outlineLevel="0" collapsed="false">
      <c r="A385" s="16" t="n">
        <v>46265</v>
      </c>
      <c r="B385" s="14" t="s">
        <v>321</v>
      </c>
      <c r="C385" s="15" t="str">
        <f aca="false">IF($B385="","",IFERROR(INDEX(Roster!$B$2:$B$301,MATCH($B385,Roster!$A$2:$A$301,0)),"ID not on Roster"))</f>
        <v>Umar S.</v>
      </c>
      <c r="D385" s="14" t="s">
        <v>448</v>
      </c>
      <c r="E385" s="14"/>
      <c r="F385" s="14"/>
      <c r="G385" s="19" t="s">
        <v>476</v>
      </c>
      <c r="H385" s="14"/>
      <c r="I385" s="16"/>
      <c r="J385" s="14"/>
      <c r="K385" s="14" t="s">
        <v>84</v>
      </c>
      <c r="L385" s="16" t="n">
        <v>46265</v>
      </c>
      <c r="M385" s="15" t="str">
        <f aca="false">IF($I385="","",IF($J385="Yes","Done",IF($I385&lt;AsOf,"Overdue","Open")))</f>
        <v/>
      </c>
    </row>
    <row r="386" customFormat="false" ht="15" hidden="false" customHeight="false" outlineLevel="0" collapsed="false">
      <c r="A386" s="16" t="n">
        <v>46265</v>
      </c>
      <c r="B386" s="14" t="s">
        <v>336</v>
      </c>
      <c r="C386" s="15" t="str">
        <f aca="false">IF($B386="","",IFERROR(INDEX(Roster!$B$2:$B$301,MATCH($B386,Roster!$A$2:$A$301,0)),"ID not on Roster"))</f>
        <v>Tala H.</v>
      </c>
      <c r="D386" s="14" t="s">
        <v>448</v>
      </c>
      <c r="E386" s="14"/>
      <c r="F386" s="14"/>
      <c r="G386" s="19" t="s">
        <v>648</v>
      </c>
      <c r="H386" s="14"/>
      <c r="I386" s="16"/>
      <c r="J386" s="14"/>
      <c r="K386" s="14" t="s">
        <v>101</v>
      </c>
      <c r="L386" s="16" t="n">
        <v>46267</v>
      </c>
      <c r="M386" s="15" t="str">
        <f aca="false">IF($I386="","",IF($J386="Yes","Done",IF($I386&lt;AsOf,"Overdue","Open")))</f>
        <v/>
      </c>
    </row>
    <row r="387" customFormat="false" ht="15" hidden="false" customHeight="false" outlineLevel="0" collapsed="false">
      <c r="A387" s="16" t="n">
        <v>46265</v>
      </c>
      <c r="B387" s="14" t="s">
        <v>359</v>
      </c>
      <c r="C387" s="15" t="str">
        <f aca="false">IF($B387="","",IFERROR(INDEX(Roster!$B$2:$B$301,MATCH($B387,Roster!$A$2:$A$301,0)),"ID not on Roster"))</f>
        <v>Rania T.</v>
      </c>
      <c r="D387" s="14" t="s">
        <v>439</v>
      </c>
      <c r="E387" s="14"/>
      <c r="F387" s="14"/>
      <c r="G387" s="19" t="s">
        <v>445</v>
      </c>
      <c r="H387" s="14"/>
      <c r="I387" s="16"/>
      <c r="J387" s="14"/>
      <c r="K387" s="14" t="s">
        <v>74</v>
      </c>
      <c r="L387" s="16" t="n">
        <v>46265</v>
      </c>
      <c r="M387" s="15" t="str">
        <f aca="false">IF($I387="","",IF($J387="Yes","Done",IF($I387&lt;AsOf,"Overdue","Open")))</f>
        <v/>
      </c>
    </row>
    <row r="388" customFormat="false" ht="15" hidden="false" customHeight="false" outlineLevel="0" collapsed="false">
      <c r="A388" s="16" t="n">
        <v>46266</v>
      </c>
      <c r="B388" s="14" t="s">
        <v>69</v>
      </c>
      <c r="C388" s="15" t="str">
        <f aca="false">IF($B388="","",IFERROR(INDEX(Roster!$B$2:$B$301,MATCH($B388,Roster!$A$2:$A$301,0)),"ID not on Roster"))</f>
        <v>Mateo E.</v>
      </c>
      <c r="D388" s="14" t="s">
        <v>448</v>
      </c>
      <c r="E388" s="14"/>
      <c r="F388" s="14"/>
      <c r="G388" s="19" t="s">
        <v>482</v>
      </c>
      <c r="H388" s="14"/>
      <c r="I388" s="16"/>
      <c r="J388" s="14"/>
      <c r="K388" s="14" t="s">
        <v>74</v>
      </c>
      <c r="L388" s="16" t="n">
        <v>46269</v>
      </c>
      <c r="M388" s="15" t="str">
        <f aca="false">IF($I388="","",IF($J388="Yes","Done",IF($I388&lt;AsOf,"Overdue","Open")))</f>
        <v/>
      </c>
    </row>
    <row r="389" customFormat="false" ht="15" hidden="false" customHeight="false" outlineLevel="0" collapsed="false">
      <c r="A389" s="16" t="n">
        <v>46266</v>
      </c>
      <c r="B389" s="14" t="s">
        <v>112</v>
      </c>
      <c r="C389" s="15" t="str">
        <f aca="false">IF($B389="","",IFERROR(INDEX(Roster!$B$2:$B$301,MATCH($B389,Roster!$A$2:$A$301,0)),"ID not on Roster"))</f>
        <v>Wei S.</v>
      </c>
      <c r="D389" s="14" t="s">
        <v>439</v>
      </c>
      <c r="E389" s="14"/>
      <c r="F389" s="14"/>
      <c r="G389" s="19" t="s">
        <v>445</v>
      </c>
      <c r="H389" s="14"/>
      <c r="I389" s="16"/>
      <c r="J389" s="14"/>
      <c r="K389" s="14" t="s">
        <v>63</v>
      </c>
      <c r="L389" s="16" t="n">
        <v>46269</v>
      </c>
      <c r="M389" s="15" t="str">
        <f aca="false">IF($I389="","",IF($J389="Yes","Done",IF($I389&lt;AsOf,"Overdue","Open")))</f>
        <v/>
      </c>
    </row>
    <row r="390" customFormat="false" ht="15" hidden="false" customHeight="false" outlineLevel="0" collapsed="false">
      <c r="A390" s="16" t="n">
        <v>46266</v>
      </c>
      <c r="B390" s="14" t="s">
        <v>138</v>
      </c>
      <c r="C390" s="15" t="str">
        <f aca="false">IF($B390="","",IFERROR(INDEX(Roster!$B$2:$B$301,MATCH($B390,Roster!$A$2:$A$301,0)),"ID not on Roster"))</f>
        <v>Dewi T.</v>
      </c>
      <c r="D390" s="14" t="s">
        <v>448</v>
      </c>
      <c r="E390" s="14"/>
      <c r="F390" s="14"/>
      <c r="G390" s="19" t="s">
        <v>646</v>
      </c>
      <c r="H390" s="14"/>
      <c r="I390" s="16"/>
      <c r="J390" s="14"/>
      <c r="K390" s="14" t="s">
        <v>63</v>
      </c>
      <c r="L390" s="16" t="n">
        <v>46267</v>
      </c>
      <c r="M390" s="15" t="str">
        <f aca="false">IF($I390="","",IF($J390="Yes","Done",IF($I390&lt;AsOf,"Overdue","Open")))</f>
        <v/>
      </c>
    </row>
    <row r="391" customFormat="false" ht="15" hidden="false" customHeight="false" outlineLevel="0" collapsed="false">
      <c r="A391" s="16" t="n">
        <v>46266</v>
      </c>
      <c r="B391" s="14" t="s">
        <v>147</v>
      </c>
      <c r="C391" s="15" t="str">
        <f aca="false">IF($B391="","",IFERROR(INDEX(Roster!$B$2:$B$301,MATCH($B391,Roster!$A$2:$A$301,0)),"ID not on Roster"))</f>
        <v>Gideon B.</v>
      </c>
      <c r="D391" s="14" t="s">
        <v>448</v>
      </c>
      <c r="E391" s="14"/>
      <c r="F391" s="14"/>
      <c r="G391" s="19" t="s">
        <v>640</v>
      </c>
      <c r="H391" s="14"/>
      <c r="I391" s="16"/>
      <c r="J391" s="14"/>
      <c r="K391" s="14" t="s">
        <v>101</v>
      </c>
      <c r="L391" s="16" t="n">
        <v>46269</v>
      </c>
      <c r="M391" s="15" t="str">
        <f aca="false">IF($I391="","",IF($J391="Yes","Done",IF($I391&lt;AsOf,"Overdue","Open")))</f>
        <v/>
      </c>
    </row>
    <row r="392" customFormat="false" ht="15" hidden="false" customHeight="false" outlineLevel="0" collapsed="false">
      <c r="A392" s="16" t="n">
        <v>46266</v>
      </c>
      <c r="B392" s="14" t="s">
        <v>192</v>
      </c>
      <c r="C392" s="15" t="str">
        <f aca="false">IF($B392="","",IFERROR(INDEX(Roster!$B$2:$B$301,MATCH($B392,Roster!$A$2:$A$301,0)),"ID not on Roster"))</f>
        <v>Vera V.</v>
      </c>
      <c r="D392" s="14" t="s">
        <v>448</v>
      </c>
      <c r="E392" s="14"/>
      <c r="F392" s="14"/>
      <c r="G392" s="19" t="s">
        <v>649</v>
      </c>
      <c r="H392" s="14"/>
      <c r="I392" s="16"/>
      <c r="J392" s="14"/>
      <c r="K392" s="14" t="s">
        <v>84</v>
      </c>
      <c r="L392" s="16" t="n">
        <v>46266</v>
      </c>
      <c r="M392" s="15" t="str">
        <f aca="false">IF($I392="","",IF($J392="Yes","Done",IF($I392&lt;AsOf,"Overdue","Open")))</f>
        <v/>
      </c>
    </row>
    <row r="393" customFormat="false" ht="15" hidden="false" customHeight="false" outlineLevel="0" collapsed="false">
      <c r="A393" s="16" t="n">
        <v>46266</v>
      </c>
      <c r="B393" s="14" t="s">
        <v>305</v>
      </c>
      <c r="C393" s="15" t="str">
        <f aca="false">IF($B393="","",IFERROR(INDEX(Roster!$B$2:$B$301,MATCH($B393,Roster!$A$2:$A$301,0)),"ID not on Roster"))</f>
        <v>Priyanka K.</v>
      </c>
      <c r="D393" s="14" t="s">
        <v>448</v>
      </c>
      <c r="E393" s="14"/>
      <c r="F393" s="14"/>
      <c r="G393" s="19" t="s">
        <v>650</v>
      </c>
      <c r="H393" s="14"/>
      <c r="I393" s="16"/>
      <c r="J393" s="14"/>
      <c r="K393" s="14" t="s">
        <v>74</v>
      </c>
      <c r="L393" s="16" t="n">
        <v>46267</v>
      </c>
      <c r="M393" s="15" t="str">
        <f aca="false">IF($I393="","",IF($J393="Yes","Done",IF($I393&lt;AsOf,"Overdue","Open")))</f>
        <v/>
      </c>
    </row>
    <row r="394" customFormat="false" ht="15" hidden="false" customHeight="false" outlineLevel="0" collapsed="false">
      <c r="A394" s="16" t="n">
        <v>46266</v>
      </c>
      <c r="B394" s="14" t="s">
        <v>309</v>
      </c>
      <c r="C394" s="15" t="str">
        <f aca="false">IF($B394="","",IFERROR(INDEX(Roster!$B$2:$B$301,MATCH($B394,Roster!$A$2:$A$301,0)),"ID not on Roster"))</f>
        <v>Noor W.</v>
      </c>
      <c r="D394" s="14" t="s">
        <v>448</v>
      </c>
      <c r="E394" s="14"/>
      <c r="F394" s="14"/>
      <c r="G394" s="19" t="s">
        <v>625</v>
      </c>
      <c r="H394" s="14"/>
      <c r="I394" s="16"/>
      <c r="J394" s="14"/>
      <c r="K394" s="14" t="s">
        <v>101</v>
      </c>
      <c r="L394" s="16" t="n">
        <v>46269</v>
      </c>
      <c r="M394" s="15" t="str">
        <f aca="false">IF($I394="","",IF($J394="Yes","Done",IF($I394&lt;AsOf,"Overdue","Open")))</f>
        <v/>
      </c>
    </row>
    <row r="395" customFormat="false" ht="15" hidden="false" customHeight="false" outlineLevel="0" collapsed="false">
      <c r="A395" s="16" t="n">
        <v>46266</v>
      </c>
      <c r="B395" s="14" t="s">
        <v>317</v>
      </c>
      <c r="C395" s="15" t="str">
        <f aca="false">IF($B395="","",IFERROR(INDEX(Roster!$B$2:$B$301,MATCH($B395,Roster!$A$2:$A$301,0)),"ID not on Roster"))</f>
        <v>Mihai F.</v>
      </c>
      <c r="D395" s="14" t="s">
        <v>439</v>
      </c>
      <c r="E395" s="14"/>
      <c r="F395" s="14"/>
      <c r="G395" s="19" t="s">
        <v>442</v>
      </c>
      <c r="H395" s="14"/>
      <c r="I395" s="16"/>
      <c r="J395" s="14"/>
      <c r="K395" s="14" t="s">
        <v>74</v>
      </c>
      <c r="L395" s="16" t="n">
        <v>46267</v>
      </c>
      <c r="M395" s="15" t="str">
        <f aca="false">IF($I395="","",IF($J395="Yes","Done",IF($I395&lt;AsOf,"Overdue","Open")))</f>
        <v/>
      </c>
    </row>
    <row r="396" customFormat="false" ht="15" hidden="false" customHeight="false" outlineLevel="0" collapsed="false">
      <c r="A396" s="16" t="n">
        <v>46266</v>
      </c>
      <c r="B396" s="14" t="s">
        <v>380</v>
      </c>
      <c r="C396" s="15" t="str">
        <f aca="false">IF($B396="","",IFERROR(INDEX(Roster!$B$2:$B$301,MATCH($B396,Roster!$A$2:$A$301,0)),"ID not on Roster"))</f>
        <v>Yusuf M.</v>
      </c>
      <c r="D396" s="14" t="s">
        <v>439</v>
      </c>
      <c r="E396" s="14"/>
      <c r="F396" s="14"/>
      <c r="G396" s="19" t="s">
        <v>651</v>
      </c>
      <c r="H396" s="14"/>
      <c r="I396" s="16"/>
      <c r="J396" s="14"/>
      <c r="K396" s="14" t="s">
        <v>84</v>
      </c>
      <c r="L396" s="16" t="n">
        <v>46267</v>
      </c>
      <c r="M396" s="15" t="str">
        <f aca="false">IF($I396="","",IF($J396="Yes","Done",IF($I396&lt;AsOf,"Overdue","Open")))</f>
        <v/>
      </c>
    </row>
    <row r="397" customFormat="false" ht="15" hidden="false" customHeight="false" outlineLevel="0" collapsed="false">
      <c r="A397" s="16" t="n">
        <v>46267</v>
      </c>
      <c r="B397" s="14" t="s">
        <v>102</v>
      </c>
      <c r="C397" s="15" t="str">
        <f aca="false">IF($B397="","",IFERROR(INDEX(Roster!$B$2:$B$301,MATCH($B397,Roster!$A$2:$A$301,0)),"ID not on Roster"))</f>
        <v>Gideon H.</v>
      </c>
      <c r="D397" s="14" t="s">
        <v>448</v>
      </c>
      <c r="E397" s="14"/>
      <c r="F397" s="14"/>
      <c r="G397" s="19" t="s">
        <v>652</v>
      </c>
      <c r="H397" s="14"/>
      <c r="I397" s="16"/>
      <c r="J397" s="14"/>
      <c r="K397" s="14" t="s">
        <v>84</v>
      </c>
      <c r="L397" s="16" t="n">
        <v>46270</v>
      </c>
      <c r="M397" s="15" t="str">
        <f aca="false">IF($I397="","",IF($J397="Yes","Done",IF($I397&lt;AsOf,"Overdue","Open")))</f>
        <v/>
      </c>
    </row>
    <row r="398" customFormat="false" ht="15" hidden="false" customHeight="false" outlineLevel="0" collapsed="false">
      <c r="A398" s="16" t="n">
        <v>46267</v>
      </c>
      <c r="B398" s="14" t="s">
        <v>130</v>
      </c>
      <c r="C398" s="15" t="str">
        <f aca="false">IF($B398="","",IFERROR(INDEX(Roster!$B$2:$B$301,MATCH($B398,Roster!$A$2:$A$301,0)),"ID not on Roster"))</f>
        <v>Adaeze F.</v>
      </c>
      <c r="D398" s="14" t="s">
        <v>448</v>
      </c>
      <c r="E398" s="14"/>
      <c r="F398" s="14"/>
      <c r="G398" s="19" t="s">
        <v>479</v>
      </c>
      <c r="H398" s="14"/>
      <c r="I398" s="16"/>
      <c r="J398" s="14"/>
      <c r="K398" s="14" t="s">
        <v>63</v>
      </c>
      <c r="L398" s="16" t="n">
        <v>46270</v>
      </c>
      <c r="M398" s="15" t="str">
        <f aca="false">IF($I398="","",IF($J398="Yes","Done",IF($I398&lt;AsOf,"Overdue","Open")))</f>
        <v/>
      </c>
    </row>
    <row r="399" customFormat="false" ht="15" hidden="false" customHeight="false" outlineLevel="0" collapsed="false">
      <c r="A399" s="16" t="n">
        <v>46267</v>
      </c>
      <c r="B399" s="14" t="s">
        <v>301</v>
      </c>
      <c r="C399" s="15" t="str">
        <f aca="false">IF($B399="","",IFERROR(INDEX(Roster!$B$2:$B$301,MATCH($B399,Roster!$A$2:$A$301,0)),"ID not on Roster"))</f>
        <v>Wiktor I.</v>
      </c>
      <c r="D399" s="14" t="s">
        <v>439</v>
      </c>
      <c r="E399" s="14"/>
      <c r="F399" s="14"/>
      <c r="G399" s="19" t="s">
        <v>440</v>
      </c>
      <c r="H399" s="14"/>
      <c r="I399" s="16"/>
      <c r="J399" s="14"/>
      <c r="K399" s="14" t="s">
        <v>63</v>
      </c>
      <c r="L399" s="16" t="n">
        <v>46267</v>
      </c>
      <c r="M399" s="15" t="str">
        <f aca="false">IF($I399="","",IF($J399="Yes","Done",IF($I399&lt;AsOf,"Overdue","Open")))</f>
        <v/>
      </c>
    </row>
    <row r="400" customFormat="false" ht="15" hidden="false" customHeight="false" outlineLevel="0" collapsed="false">
      <c r="A400" s="16" t="n">
        <v>46267</v>
      </c>
      <c r="B400" s="14" t="s">
        <v>334</v>
      </c>
      <c r="C400" s="15" t="str">
        <f aca="false">IF($B400="","",IFERROR(INDEX(Roster!$B$2:$B$301,MATCH($B400,Roster!$A$2:$A$301,0)),"ID not on Roster"))</f>
        <v>Cosmin B.</v>
      </c>
      <c r="D400" s="14" t="s">
        <v>448</v>
      </c>
      <c r="E400" s="14"/>
      <c r="F400" s="14"/>
      <c r="G400" s="19" t="s">
        <v>451</v>
      </c>
      <c r="H400" s="14"/>
      <c r="I400" s="16"/>
      <c r="J400" s="14"/>
      <c r="K400" s="14" t="s">
        <v>101</v>
      </c>
      <c r="L400" s="16" t="n">
        <v>46269</v>
      </c>
      <c r="M400" s="15" t="str">
        <f aca="false">IF($I400="","",IF($J400="Yes","Done",IF($I400&lt;AsOf,"Overdue","Open")))</f>
        <v/>
      </c>
    </row>
    <row r="401" customFormat="false" ht="15" hidden="false" customHeight="false" outlineLevel="0" collapsed="false">
      <c r="A401" s="16" t="n">
        <v>46267</v>
      </c>
      <c r="B401" s="14" t="s">
        <v>359</v>
      </c>
      <c r="C401" s="15" t="str">
        <f aca="false">IF($B401="","",IFERROR(INDEX(Roster!$B$2:$B$301,MATCH($B401,Roster!$A$2:$A$301,0)),"ID not on Roster"))</f>
        <v>Rania T.</v>
      </c>
      <c r="D401" s="14" t="s">
        <v>448</v>
      </c>
      <c r="E401" s="14"/>
      <c r="F401" s="14"/>
      <c r="G401" s="19" t="s">
        <v>586</v>
      </c>
      <c r="H401" s="14"/>
      <c r="I401" s="16"/>
      <c r="J401" s="14"/>
      <c r="K401" s="14" t="s">
        <v>74</v>
      </c>
      <c r="L401" s="16" t="n">
        <v>46270</v>
      </c>
      <c r="M401" s="15" t="str">
        <f aca="false">IF($I401="","",IF($J401="Yes","Done",IF($I401&lt;AsOf,"Overdue","Open")))</f>
        <v/>
      </c>
    </row>
    <row r="402" customFormat="false" ht="15" hidden="false" customHeight="false" outlineLevel="0" collapsed="false">
      <c r="A402" s="16" t="n">
        <v>46267</v>
      </c>
      <c r="B402" s="14" t="s">
        <v>365</v>
      </c>
      <c r="C402" s="15" t="str">
        <f aca="false">IF($B402="","",IFERROR(INDEX(Roster!$B$2:$B$301,MATCH($B402,Roster!$A$2:$A$301,0)),"ID not on Roster"))</f>
        <v>Umar V.</v>
      </c>
      <c r="D402" s="14" t="s">
        <v>439</v>
      </c>
      <c r="E402" s="14"/>
      <c r="F402" s="14"/>
      <c r="G402" s="19" t="s">
        <v>653</v>
      </c>
      <c r="H402" s="14"/>
      <c r="I402" s="16"/>
      <c r="J402" s="14"/>
      <c r="K402" s="14" t="s">
        <v>63</v>
      </c>
      <c r="L402" s="16" t="n">
        <v>46268</v>
      </c>
      <c r="M402" s="15" t="str">
        <f aca="false">IF($I402="","",IF($J402="Yes","Done",IF($I402&lt;AsOf,"Overdue","Open")))</f>
        <v/>
      </c>
    </row>
    <row r="403" customFormat="false" ht="15" hidden="false" customHeight="false" outlineLevel="0" collapsed="false">
      <c r="A403" s="16" t="n">
        <v>46268</v>
      </c>
      <c r="B403" s="14" t="s">
        <v>75</v>
      </c>
      <c r="C403" s="15" t="str">
        <f aca="false">IF($B403="","",IFERROR(INDEX(Roster!$B$2:$B$301,MATCH($B403,Roster!$A$2:$A$301,0)),"ID not on Roster"))</f>
        <v>Caio O.</v>
      </c>
      <c r="D403" s="14" t="s">
        <v>536</v>
      </c>
      <c r="E403" s="14"/>
      <c r="F403" s="14"/>
      <c r="G403" s="19" t="s">
        <v>537</v>
      </c>
      <c r="H403" s="14"/>
      <c r="I403" s="16"/>
      <c r="J403" s="14"/>
      <c r="K403" s="14" t="s">
        <v>74</v>
      </c>
      <c r="L403" s="16" t="n">
        <v>46269</v>
      </c>
      <c r="M403" s="15" t="str">
        <f aca="false">IF($I403="","",IF($J403="Yes","Done",IF($I403&lt;AsOf,"Overdue","Open")))</f>
        <v/>
      </c>
    </row>
    <row r="404" customFormat="false" ht="15" hidden="false" customHeight="false" outlineLevel="0" collapsed="false">
      <c r="A404" s="16" t="n">
        <v>46268</v>
      </c>
      <c r="B404" s="14" t="s">
        <v>112</v>
      </c>
      <c r="C404" s="15" t="str">
        <f aca="false">IF($B404="","",IFERROR(INDEX(Roster!$B$2:$B$301,MATCH($B404,Roster!$A$2:$A$301,0)),"ID not on Roster"))</f>
        <v>Wei S.</v>
      </c>
      <c r="D404" s="14" t="s">
        <v>448</v>
      </c>
      <c r="E404" s="14"/>
      <c r="F404" s="14"/>
      <c r="G404" s="19" t="s">
        <v>620</v>
      </c>
      <c r="H404" s="14"/>
      <c r="I404" s="16"/>
      <c r="J404" s="14"/>
      <c r="K404" s="14" t="s">
        <v>63</v>
      </c>
      <c r="L404" s="16" t="n">
        <v>46270</v>
      </c>
      <c r="M404" s="15" t="str">
        <f aca="false">IF($I404="","",IF($J404="Yes","Done",IF($I404&lt;AsOf,"Overdue","Open")))</f>
        <v/>
      </c>
    </row>
    <row r="405" customFormat="false" ht="15" hidden="false" customHeight="false" outlineLevel="0" collapsed="false">
      <c r="A405" s="16" t="n">
        <v>46268</v>
      </c>
      <c r="B405" s="14" t="s">
        <v>278</v>
      </c>
      <c r="C405" s="15" t="str">
        <f aca="false">IF($B405="","",IFERROR(INDEX(Roster!$B$2:$B$301,MATCH($B405,Roster!$A$2:$A$301,0)),"ID not on Roster"))</f>
        <v>Cosmin O.</v>
      </c>
      <c r="D405" s="14" t="s">
        <v>448</v>
      </c>
      <c r="E405" s="14"/>
      <c r="F405" s="14"/>
      <c r="G405" s="19" t="s">
        <v>654</v>
      </c>
      <c r="H405" s="14"/>
      <c r="I405" s="16"/>
      <c r="J405" s="14"/>
      <c r="K405" s="14" t="s">
        <v>101</v>
      </c>
      <c r="L405" s="16" t="n">
        <v>46269</v>
      </c>
      <c r="M405" s="15" t="str">
        <f aca="false">IF($I405="","",IF($J405="Yes","Done",IF($I405&lt;AsOf,"Overdue","Open")))</f>
        <v/>
      </c>
    </row>
    <row r="406" customFormat="false" ht="15" hidden="false" customHeight="false" outlineLevel="0" collapsed="false">
      <c r="A406" s="16" t="n">
        <v>46268</v>
      </c>
      <c r="B406" s="14" t="s">
        <v>317</v>
      </c>
      <c r="C406" s="15" t="str">
        <f aca="false">IF($B406="","",IFERROR(INDEX(Roster!$B$2:$B$301,MATCH($B406,Roster!$A$2:$A$301,0)),"ID not on Roster"))</f>
        <v>Mihai F.</v>
      </c>
      <c r="D406" s="14" t="s">
        <v>448</v>
      </c>
      <c r="E406" s="14"/>
      <c r="F406" s="14"/>
      <c r="G406" s="19" t="s">
        <v>575</v>
      </c>
      <c r="H406" s="14"/>
      <c r="I406" s="16"/>
      <c r="J406" s="14"/>
      <c r="K406" s="14" t="s">
        <v>74</v>
      </c>
      <c r="L406" s="16"/>
      <c r="M406" s="15" t="str">
        <f aca="false">IF($I406="","",IF($J406="Yes","Done",IF($I406&lt;AsOf,"Overdue","Open")))</f>
        <v/>
      </c>
    </row>
    <row r="407" customFormat="false" ht="15" hidden="false" customHeight="false" outlineLevel="0" collapsed="false">
      <c r="A407" s="16" t="n">
        <v>46268</v>
      </c>
      <c r="B407" s="14" t="s">
        <v>372</v>
      </c>
      <c r="C407" s="15" t="str">
        <f aca="false">IF($B407="","",IFERROR(INDEX(Roster!$B$2:$B$301,MATCH($B407,Roster!$A$2:$A$301,0)),"ID not on Roster"))</f>
        <v>Bilal I.</v>
      </c>
      <c r="D407" s="14" t="s">
        <v>448</v>
      </c>
      <c r="E407" s="14"/>
      <c r="F407" s="14"/>
      <c r="G407" s="19" t="s">
        <v>511</v>
      </c>
      <c r="H407" s="14"/>
      <c r="I407" s="16"/>
      <c r="J407" s="14"/>
      <c r="K407" s="14" t="s">
        <v>101</v>
      </c>
      <c r="L407" s="16" t="n">
        <v>46269</v>
      </c>
      <c r="M407" s="15" t="str">
        <f aca="false">IF($I407="","",IF($J407="Yes","Done",IF($I407&lt;AsOf,"Overdue","Open")))</f>
        <v/>
      </c>
    </row>
    <row r="408" customFormat="false" ht="15" hidden="false" customHeight="false" outlineLevel="0" collapsed="false">
      <c r="A408" s="16" t="n">
        <v>46268</v>
      </c>
      <c r="B408" s="14" t="s">
        <v>374</v>
      </c>
      <c r="C408" s="15" t="str">
        <f aca="false">IF($B408="","",IFERROR(INDEX(Roster!$B$2:$B$301,MATCH($B408,Roster!$A$2:$A$301,0)),"ID not on Roster"))</f>
        <v>Emeka J.</v>
      </c>
      <c r="D408" s="14" t="s">
        <v>439</v>
      </c>
      <c r="E408" s="14"/>
      <c r="F408" s="14"/>
      <c r="G408" s="19" t="s">
        <v>605</v>
      </c>
      <c r="H408" s="14"/>
      <c r="I408" s="16"/>
      <c r="J408" s="14"/>
      <c r="K408" s="14" t="s">
        <v>74</v>
      </c>
      <c r="L408" s="16" t="n">
        <v>46271</v>
      </c>
      <c r="M408" s="15" t="str">
        <f aca="false">IF($I408="","",IF($J408="Yes","Done",IF($I408&lt;AsOf,"Overdue","Open")))</f>
        <v/>
      </c>
    </row>
    <row r="409" customFormat="false" ht="15" hidden="false" customHeight="false" outlineLevel="0" collapsed="false">
      <c r="A409" s="16" t="n">
        <v>46268</v>
      </c>
      <c r="B409" s="14" t="s">
        <v>382</v>
      </c>
      <c r="C409" s="15" t="str">
        <f aca="false">IF($B409="","",IFERROR(INDEX(Roster!$B$2:$B$301,MATCH($B409,Roster!$A$2:$A$301,0)),"ID not on Roster"))</f>
        <v>Dalia K.</v>
      </c>
      <c r="D409" s="14" t="s">
        <v>525</v>
      </c>
      <c r="E409" s="14" t="s">
        <v>602</v>
      </c>
      <c r="F409" s="14" t="s">
        <v>600</v>
      </c>
      <c r="G409" s="19" t="s">
        <v>655</v>
      </c>
      <c r="H409" s="14"/>
      <c r="I409" s="16"/>
      <c r="J409" s="14"/>
      <c r="K409" s="14" t="s">
        <v>84</v>
      </c>
      <c r="L409" s="16" t="n">
        <v>46270</v>
      </c>
      <c r="M409" s="15" t="str">
        <f aca="false">IF($I409="","",IF($J409="Yes","Done",IF($I409&lt;AsOf,"Overdue","Open")))</f>
        <v/>
      </c>
    </row>
    <row r="410" customFormat="false" ht="15" hidden="false" customHeight="false" outlineLevel="0" collapsed="false">
      <c r="A410" s="16" t="n">
        <v>46269</v>
      </c>
      <c r="B410" s="14" t="s">
        <v>222</v>
      </c>
      <c r="C410" s="15" t="str">
        <f aca="false">IF($B410="","",IFERROR(INDEX(Roster!$B$2:$B$301,MATCH($B410,Roster!$A$2:$A$301,0)),"ID not on Roster"))</f>
        <v>Esther P.</v>
      </c>
      <c r="D410" s="14" t="s">
        <v>448</v>
      </c>
      <c r="E410" s="14"/>
      <c r="F410" s="14"/>
      <c r="G410" s="19" t="s">
        <v>656</v>
      </c>
      <c r="H410" s="14"/>
      <c r="I410" s="16"/>
      <c r="J410" s="14"/>
      <c r="K410" s="14" t="s">
        <v>101</v>
      </c>
      <c r="L410" s="16" t="n">
        <v>46271</v>
      </c>
      <c r="M410" s="15" t="str">
        <f aca="false">IF($I410="","",IF($J410="Yes","Done",IF($I410&lt;AsOf,"Overdue","Open")))</f>
        <v/>
      </c>
    </row>
    <row r="411" customFormat="false" ht="15" hidden="false" customHeight="false" outlineLevel="0" collapsed="false">
      <c r="A411" s="16" t="n">
        <v>46269</v>
      </c>
      <c r="B411" s="14" t="s">
        <v>258</v>
      </c>
      <c r="C411" s="15" t="str">
        <f aca="false">IF($B411="","",IFERROR(INDEX(Roster!$B$2:$B$301,MATCH($B411,Roster!$A$2:$A$301,0)),"ID not on Roster"))</f>
        <v>Kemi E.</v>
      </c>
      <c r="D411" s="14" t="s">
        <v>448</v>
      </c>
      <c r="E411" s="14"/>
      <c r="F411" s="14"/>
      <c r="G411" s="19" t="s">
        <v>633</v>
      </c>
      <c r="H411" s="14"/>
      <c r="I411" s="16"/>
      <c r="J411" s="14"/>
      <c r="K411" s="14" t="s">
        <v>84</v>
      </c>
      <c r="L411" s="16" t="n">
        <v>46270</v>
      </c>
      <c r="M411" s="15" t="str">
        <f aca="false">IF($I411="","",IF($J411="Yes","Done",IF($I411&lt;AsOf,"Overdue","Open")))</f>
        <v/>
      </c>
    </row>
    <row r="412" customFormat="false" ht="15" hidden="false" customHeight="false" outlineLevel="0" collapsed="false">
      <c r="A412" s="16" t="n">
        <v>46269</v>
      </c>
      <c r="B412" s="14" t="s">
        <v>268</v>
      </c>
      <c r="C412" s="15" t="str">
        <f aca="false">IF($B412="","",IFERROR(INDEX(Roster!$B$2:$B$301,MATCH($B412,Roster!$A$2:$A$301,0)),"ID not on Roster"))</f>
        <v>Ana H.</v>
      </c>
      <c r="D412" s="14" t="s">
        <v>448</v>
      </c>
      <c r="E412" s="14"/>
      <c r="F412" s="14"/>
      <c r="G412" s="19" t="s">
        <v>657</v>
      </c>
      <c r="H412" s="14"/>
      <c r="I412" s="16"/>
      <c r="J412" s="14"/>
      <c r="K412" s="14" t="s">
        <v>84</v>
      </c>
      <c r="L412" s="16" t="n">
        <v>46271</v>
      </c>
      <c r="M412" s="15" t="str">
        <f aca="false">IF($I412="","",IF($J412="Yes","Done",IF($I412&lt;AsOf,"Overdue","Open")))</f>
        <v/>
      </c>
    </row>
    <row r="413" customFormat="false" ht="15" hidden="false" customHeight="false" outlineLevel="0" collapsed="false">
      <c r="A413" s="16" t="n">
        <v>46269</v>
      </c>
      <c r="B413" s="14" t="s">
        <v>301</v>
      </c>
      <c r="C413" s="15" t="str">
        <f aca="false">IF($B413="","",IFERROR(INDEX(Roster!$B$2:$B$301,MATCH($B413,Roster!$A$2:$A$301,0)),"ID not on Roster"))</f>
        <v>Wiktor I.</v>
      </c>
      <c r="D413" s="14" t="s">
        <v>448</v>
      </c>
      <c r="E413" s="14"/>
      <c r="F413" s="14"/>
      <c r="G413" s="19" t="s">
        <v>658</v>
      </c>
      <c r="H413" s="14"/>
      <c r="I413" s="16"/>
      <c r="J413" s="14"/>
      <c r="K413" s="14" t="s">
        <v>63</v>
      </c>
      <c r="L413" s="16" t="n">
        <v>46270</v>
      </c>
      <c r="M413" s="15" t="str">
        <f aca="false">IF($I413="","",IF($J413="Yes","Done",IF($I413&lt;AsOf,"Overdue","Open")))</f>
        <v/>
      </c>
    </row>
    <row r="414" customFormat="false" ht="15" hidden="false" customHeight="false" outlineLevel="0" collapsed="false">
      <c r="A414" s="16" t="n">
        <v>46269</v>
      </c>
      <c r="B414" s="14" t="s">
        <v>370</v>
      </c>
      <c r="C414" s="15" t="str">
        <f aca="false">IF($B414="","",IFERROR(INDEX(Roster!$B$2:$B$301,MATCH($B414,Roster!$A$2:$A$301,0)),"ID not on Roster"))</f>
        <v>Bilal C.</v>
      </c>
      <c r="D414" s="14" t="s">
        <v>448</v>
      </c>
      <c r="E414" s="14"/>
      <c r="F414" s="14"/>
      <c r="G414" s="19" t="s">
        <v>578</v>
      </c>
      <c r="H414" s="14"/>
      <c r="I414" s="16"/>
      <c r="J414" s="14"/>
      <c r="K414" s="14" t="s">
        <v>74</v>
      </c>
      <c r="L414" s="16"/>
      <c r="M414" s="15" t="str">
        <f aca="false">IF($I414="","",IF($J414="Yes","Done",IF($I414&lt;AsOf,"Overdue","Open")))</f>
        <v/>
      </c>
    </row>
    <row r="415" customFormat="false" ht="15" hidden="false" customHeight="false" outlineLevel="0" collapsed="false">
      <c r="A415" s="16" t="n">
        <v>46269</v>
      </c>
      <c r="B415" s="14" t="s">
        <v>372</v>
      </c>
      <c r="C415" s="15" t="str">
        <f aca="false">IF($B415="","",IFERROR(INDEX(Roster!$B$2:$B$301,MATCH($B415,Roster!$A$2:$A$301,0)),"ID not on Roster"))</f>
        <v>Bilal I.</v>
      </c>
      <c r="D415" s="14" t="s">
        <v>518</v>
      </c>
      <c r="E415" s="14"/>
      <c r="F415" s="14"/>
      <c r="G415" s="19" t="s">
        <v>520</v>
      </c>
      <c r="H415" s="14"/>
      <c r="I415" s="16"/>
      <c r="J415" s="14"/>
      <c r="K415" s="14" t="s">
        <v>101</v>
      </c>
      <c r="L415" s="16" t="n">
        <v>46269</v>
      </c>
      <c r="M415" s="15" t="str">
        <f aca="false">IF($I415="","",IF($J415="Yes","Done",IF($I415&lt;AsOf,"Overdue","Open")))</f>
        <v/>
      </c>
    </row>
    <row r="416" customFormat="false" ht="15" hidden="false" customHeight="false" outlineLevel="0" collapsed="false">
      <c r="A416" s="16" t="n">
        <v>46269</v>
      </c>
      <c r="B416" s="14" t="s">
        <v>382</v>
      </c>
      <c r="C416" s="15" t="str">
        <f aca="false">IF($B416="","",IFERROR(INDEX(Roster!$B$2:$B$301,MATCH($B416,Roster!$A$2:$A$301,0)),"ID not on Roster"))</f>
        <v>Dalia K.</v>
      </c>
      <c r="D416" s="14" t="s">
        <v>439</v>
      </c>
      <c r="E416" s="14"/>
      <c r="F416" s="14"/>
      <c r="G416" s="19" t="s">
        <v>546</v>
      </c>
      <c r="H416" s="14"/>
      <c r="I416" s="16"/>
      <c r="J416" s="14"/>
      <c r="K416" s="14" t="s">
        <v>84</v>
      </c>
      <c r="L416" s="16" t="n">
        <v>46269</v>
      </c>
      <c r="M416" s="15" t="str">
        <f aca="false">IF($I416="","",IF($J416="Yes","Done",IF($I416&lt;AsOf,"Overdue","Open")))</f>
        <v/>
      </c>
    </row>
    <row r="417" customFormat="false" ht="15" hidden="false" customHeight="false" outlineLevel="0" collapsed="false">
      <c r="A417" s="16" t="n">
        <v>46269</v>
      </c>
      <c r="B417" s="14" t="s">
        <v>390</v>
      </c>
      <c r="C417" s="15" t="str">
        <f aca="false">IF($B417="","",IFERROR(INDEX(Roster!$B$2:$B$301,MATCH($B417,Roster!$A$2:$A$301,0)),"ID not on Roster"))</f>
        <v>Dimitra E.</v>
      </c>
      <c r="D417" s="14" t="s">
        <v>439</v>
      </c>
      <c r="E417" s="14"/>
      <c r="F417" s="14"/>
      <c r="G417" s="19" t="s">
        <v>530</v>
      </c>
      <c r="H417" s="14"/>
      <c r="I417" s="16"/>
      <c r="J417" s="14"/>
      <c r="K417" s="14" t="s">
        <v>74</v>
      </c>
      <c r="L417" s="16"/>
      <c r="M417" s="15" t="str">
        <f aca="false">IF($I417="","",IF($J417="Yes","Done",IF($I417&lt;AsOf,"Overdue","Open")))</f>
        <v/>
      </c>
    </row>
    <row r="418" customFormat="false" ht="15" hidden="false" customHeight="false" outlineLevel="0" collapsed="false">
      <c r="A418" s="16" t="n">
        <v>46270</v>
      </c>
      <c r="B418" s="14" t="s">
        <v>367</v>
      </c>
      <c r="C418" s="15" t="str">
        <f aca="false">IF($B418="","",IFERROR(INDEX(Roster!$B$2:$B$301,MATCH($B418,Roster!$A$2:$A$301,0)),"ID not on Roster"))</f>
        <v>Uche R.</v>
      </c>
      <c r="D418" s="14" t="s">
        <v>439</v>
      </c>
      <c r="E418" s="14"/>
      <c r="F418" s="14"/>
      <c r="G418" s="19" t="s">
        <v>533</v>
      </c>
      <c r="H418" s="14"/>
      <c r="I418" s="16"/>
      <c r="J418" s="14"/>
      <c r="K418" s="14" t="s">
        <v>74</v>
      </c>
      <c r="L418" s="16" t="n">
        <v>46273</v>
      </c>
      <c r="M418" s="15" t="str">
        <f aca="false">IF($I418="","",IF($J418="Yes","Done",IF($I418&lt;AsOf,"Overdue","Open")))</f>
        <v/>
      </c>
    </row>
    <row r="419" customFormat="false" ht="15" hidden="false" customHeight="false" outlineLevel="0" collapsed="false">
      <c r="A419" s="16" t="n">
        <v>46271</v>
      </c>
      <c r="B419" s="14" t="s">
        <v>376</v>
      </c>
      <c r="C419" s="15" t="str">
        <f aca="false">IF($B419="","",IFERROR(INDEX(Roster!$B$2:$B$301,MATCH($B419,Roster!$A$2:$A$301,0)),"ID not on Roster"))</f>
        <v>Adaeze O.</v>
      </c>
      <c r="D419" s="14" t="s">
        <v>439</v>
      </c>
      <c r="E419" s="14"/>
      <c r="F419" s="14"/>
      <c r="G419" s="19" t="s">
        <v>608</v>
      </c>
      <c r="H419" s="14"/>
      <c r="I419" s="16"/>
      <c r="J419" s="14"/>
      <c r="K419" s="14" t="s">
        <v>101</v>
      </c>
      <c r="L419" s="16" t="n">
        <v>46271</v>
      </c>
      <c r="M419" s="15" t="str">
        <f aca="false">IF($I419="","",IF($J419="Yes","Done",IF($I419&lt;AsOf,"Overdue","Open")))</f>
        <v/>
      </c>
    </row>
    <row r="420" customFormat="false" ht="15" hidden="false" customHeight="false" outlineLevel="0" collapsed="false">
      <c r="A420" s="16" t="n">
        <v>46271</v>
      </c>
      <c r="B420" s="14" t="s">
        <v>378</v>
      </c>
      <c r="C420" s="15" t="str">
        <f aca="false">IF($B420="","",IFERROR(INDEX(Roster!$B$2:$B$301,MATCH($B420,Roster!$A$2:$A$301,0)),"ID not on Roster"))</f>
        <v>Paula K.</v>
      </c>
      <c r="D420" s="14" t="s">
        <v>439</v>
      </c>
      <c r="E420" s="14"/>
      <c r="F420" s="14"/>
      <c r="G420" s="19" t="s">
        <v>543</v>
      </c>
      <c r="H420" s="14"/>
      <c r="I420" s="16"/>
      <c r="J420" s="14"/>
      <c r="K420" s="14" t="s">
        <v>101</v>
      </c>
      <c r="L420" s="16" t="n">
        <v>46272</v>
      </c>
      <c r="M420" s="15" t="str">
        <f aca="false">IF($I420="","",IF($J420="Yes","Done",IF($I420&lt;AsOf,"Overdue","Open")))</f>
        <v/>
      </c>
    </row>
    <row r="421" customFormat="false" ht="15" hidden="false" customHeight="false" outlineLevel="0" collapsed="false">
      <c r="A421" s="16" t="n">
        <v>46273</v>
      </c>
      <c r="B421" s="14" t="s">
        <v>380</v>
      </c>
      <c r="C421" s="15" t="str">
        <f aca="false">IF($B421="","",IFERROR(INDEX(Roster!$B$2:$B$301,MATCH($B421,Roster!$A$2:$A$301,0)),"ID not on Roster"))</f>
        <v>Yusuf M.</v>
      </c>
      <c r="D421" s="14" t="s">
        <v>439</v>
      </c>
      <c r="E421" s="14"/>
      <c r="F421" s="14"/>
      <c r="G421" s="19" t="s">
        <v>659</v>
      </c>
      <c r="H421" s="14"/>
      <c r="I421" s="16"/>
      <c r="J421" s="14"/>
      <c r="K421" s="14" t="s">
        <v>84</v>
      </c>
      <c r="L421" s="16" t="n">
        <v>46275</v>
      </c>
      <c r="M421" s="15" t="str">
        <f aca="false">IF($I421="","",IF($J421="Yes","Done",IF($I421&lt;AsOf,"Overdue","Open")))</f>
        <v/>
      </c>
    </row>
    <row r="422" customFormat="false" ht="15" hidden="false" customHeight="false" outlineLevel="0" collapsed="false">
      <c r="A422" s="16" t="n">
        <v>46275</v>
      </c>
      <c r="B422" s="14" t="s">
        <v>301</v>
      </c>
      <c r="C422" s="15" t="str">
        <f aca="false">IF($B422="","",IFERROR(INDEX(Roster!$B$2:$B$301,MATCH($B422,Roster!$A$2:$A$301,0)),"ID not on Roster"))</f>
        <v>Wiktor I.</v>
      </c>
      <c r="D422" s="14" t="s">
        <v>525</v>
      </c>
      <c r="E422" s="14" t="s">
        <v>660</v>
      </c>
      <c r="F422" s="14" t="s">
        <v>600</v>
      </c>
      <c r="G422" s="19" t="s">
        <v>661</v>
      </c>
      <c r="H422" s="14" t="s">
        <v>662</v>
      </c>
      <c r="I422" s="16" t="n">
        <v>46285</v>
      </c>
      <c r="J422" s="14"/>
      <c r="K422" s="14" t="s">
        <v>63</v>
      </c>
      <c r="L422" s="16" t="n">
        <v>46277</v>
      </c>
      <c r="M422" s="15" t="str">
        <f aca="false">IF($I422="","",IF($J422="Yes","Done",IF($I422&lt;AsOf,"Overdue","Open")))</f>
        <v>Overdue</v>
      </c>
    </row>
    <row r="423" customFormat="false" ht="15" hidden="false" customHeight="false" outlineLevel="0" collapsed="false">
      <c r="A423" s="16" t="n">
        <v>46275</v>
      </c>
      <c r="B423" s="14" t="s">
        <v>374</v>
      </c>
      <c r="C423" s="15" t="str">
        <f aca="false">IF($B423="","",IFERROR(INDEX(Roster!$B$2:$B$301,MATCH($B423,Roster!$A$2:$A$301,0)),"ID not on Roster"))</f>
        <v>Emeka J.</v>
      </c>
      <c r="D423" s="14" t="s">
        <v>439</v>
      </c>
      <c r="E423" s="14"/>
      <c r="F423" s="14"/>
      <c r="G423" s="19" t="s">
        <v>535</v>
      </c>
      <c r="H423" s="14"/>
      <c r="I423" s="16"/>
      <c r="J423" s="14"/>
      <c r="K423" s="14" t="s">
        <v>74</v>
      </c>
      <c r="L423" s="16" t="n">
        <v>46276</v>
      </c>
      <c r="M423" s="15" t="str">
        <f aca="false">IF($I423="","",IF($J423="Yes","Done",IF($I423&lt;AsOf,"Overdue","Open")))</f>
        <v/>
      </c>
    </row>
    <row r="424" customFormat="false" ht="15" hidden="false" customHeight="false" outlineLevel="0" collapsed="false">
      <c r="A424" s="16" t="n">
        <v>46275</v>
      </c>
      <c r="B424" s="14" t="s">
        <v>394</v>
      </c>
      <c r="C424" s="15" t="str">
        <f aca="false">IF($B424="","",IFERROR(INDEX(Roster!$B$2:$B$301,MATCH($B424,Roster!$A$2:$A$301,0)),"ID not on Roster"))</f>
        <v>Farah E.</v>
      </c>
      <c r="D424" s="14" t="s">
        <v>439</v>
      </c>
      <c r="E424" s="14"/>
      <c r="F424" s="14"/>
      <c r="G424" s="19" t="s">
        <v>530</v>
      </c>
      <c r="H424" s="14"/>
      <c r="I424" s="16"/>
      <c r="J424" s="14"/>
      <c r="K424" s="14" t="s">
        <v>101</v>
      </c>
      <c r="L424" s="16" t="n">
        <v>46278</v>
      </c>
      <c r="M424" s="15" t="str">
        <f aca="false">IF($I424="","",IF($J424="Yes","Done",IF($I424&lt;AsOf,"Overdue","Open")))</f>
        <v/>
      </c>
    </row>
    <row r="425" customFormat="false" ht="15" hidden="false" customHeight="false" outlineLevel="0" collapsed="false">
      <c r="A425" s="16" t="n">
        <v>46276</v>
      </c>
      <c r="B425" s="14" t="s">
        <v>365</v>
      </c>
      <c r="C425" s="15" t="str">
        <f aca="false">IF($B425="","",IFERROR(INDEX(Roster!$B$2:$B$301,MATCH($B425,Roster!$A$2:$A$301,0)),"ID not on Roster"))</f>
        <v>Umar V.</v>
      </c>
      <c r="D425" s="14" t="s">
        <v>448</v>
      </c>
      <c r="E425" s="14"/>
      <c r="F425" s="14"/>
      <c r="G425" s="19" t="s">
        <v>480</v>
      </c>
      <c r="H425" s="14"/>
      <c r="I425" s="16"/>
      <c r="J425" s="14"/>
      <c r="K425" s="14" t="s">
        <v>63</v>
      </c>
      <c r="L425" s="16" t="n">
        <v>46279</v>
      </c>
      <c r="M425" s="15" t="str">
        <f aca="false">IF($I425="","",IF($J425="Yes","Done",IF($I425&lt;AsOf,"Overdue","Open")))</f>
        <v/>
      </c>
    </row>
    <row r="426" customFormat="false" ht="15" hidden="false" customHeight="false" outlineLevel="0" collapsed="false">
      <c r="A426" s="16" t="n">
        <v>46277</v>
      </c>
      <c r="B426" s="14" t="s">
        <v>367</v>
      </c>
      <c r="C426" s="15" t="str">
        <f aca="false">IF($B426="","",IFERROR(INDEX(Roster!$B$2:$B$301,MATCH($B426,Roster!$A$2:$A$301,0)),"ID not on Roster"))</f>
        <v>Uche R.</v>
      </c>
      <c r="D426" s="14" t="s">
        <v>439</v>
      </c>
      <c r="E426" s="14"/>
      <c r="F426" s="14"/>
      <c r="G426" s="19" t="s">
        <v>663</v>
      </c>
      <c r="H426" s="14"/>
      <c r="I426" s="16"/>
      <c r="J426" s="14"/>
      <c r="K426" s="14" t="s">
        <v>74</v>
      </c>
      <c r="L426" s="16" t="n">
        <v>46280</v>
      </c>
      <c r="M426" s="15" t="str">
        <f aca="false">IF($I426="","",IF($J426="Yes","Done",IF($I426&lt;AsOf,"Overdue","Open")))</f>
        <v/>
      </c>
    </row>
    <row r="427" customFormat="false" ht="15" hidden="false" customHeight="false" outlineLevel="0" collapsed="false">
      <c r="A427" s="16" t="n">
        <v>46277</v>
      </c>
      <c r="B427" s="14" t="s">
        <v>384</v>
      </c>
      <c r="C427" s="15" t="str">
        <f aca="false">IF($B427="","",IFERROR(INDEX(Roster!$B$2:$B$301,MATCH($B427,Roster!$A$2:$A$301,0)),"ID not on Roster"))</f>
        <v>Ines J.</v>
      </c>
      <c r="D427" s="14" t="s">
        <v>525</v>
      </c>
      <c r="E427" s="14" t="s">
        <v>602</v>
      </c>
      <c r="F427" s="14" t="s">
        <v>424</v>
      </c>
      <c r="G427" s="19" t="s">
        <v>603</v>
      </c>
      <c r="H427" s="14"/>
      <c r="I427" s="16"/>
      <c r="J427" s="14"/>
      <c r="K427" s="14" t="s">
        <v>74</v>
      </c>
      <c r="L427" s="16" t="n">
        <v>46280</v>
      </c>
      <c r="M427" s="15" t="str">
        <f aca="false">IF($I427="","",IF($J427="Yes","Done",IF($I427&lt;AsOf,"Overdue","Open")))</f>
        <v/>
      </c>
    </row>
    <row r="428" customFormat="false" ht="15" hidden="false" customHeight="false" outlineLevel="0" collapsed="false">
      <c r="A428" s="16" t="n">
        <v>46278</v>
      </c>
      <c r="B428" s="14" t="s">
        <v>376</v>
      </c>
      <c r="C428" s="15" t="str">
        <f aca="false">IF($B428="","",IFERROR(INDEX(Roster!$B$2:$B$301,MATCH($B428,Roster!$A$2:$A$301,0)),"ID not on Roster"))</f>
        <v>Adaeze O.</v>
      </c>
      <c r="D428" s="14" t="s">
        <v>439</v>
      </c>
      <c r="E428" s="14"/>
      <c r="F428" s="14"/>
      <c r="G428" s="19" t="s">
        <v>538</v>
      </c>
      <c r="H428" s="14"/>
      <c r="I428" s="16"/>
      <c r="J428" s="14"/>
      <c r="K428" s="14" t="s">
        <v>101</v>
      </c>
      <c r="L428" s="16" t="n">
        <v>46279</v>
      </c>
      <c r="M428" s="15" t="str">
        <f aca="false">IF($I428="","",IF($J428="Yes","Done",IF($I428&lt;AsOf,"Overdue","Open")))</f>
        <v/>
      </c>
    </row>
    <row r="429" customFormat="false" ht="15" hidden="false" customHeight="false" outlineLevel="0" collapsed="false">
      <c r="A429" s="16" t="n">
        <v>46278</v>
      </c>
      <c r="B429" s="14" t="s">
        <v>378</v>
      </c>
      <c r="C429" s="15" t="str">
        <f aca="false">IF($B429="","",IFERROR(INDEX(Roster!$B$2:$B$301,MATCH($B429,Roster!$A$2:$A$301,0)),"ID not on Roster"))</f>
        <v>Paula K.</v>
      </c>
      <c r="D429" s="14" t="s">
        <v>439</v>
      </c>
      <c r="E429" s="14"/>
      <c r="F429" s="14"/>
      <c r="G429" s="19" t="s">
        <v>659</v>
      </c>
      <c r="H429" s="14"/>
      <c r="I429" s="16"/>
      <c r="J429" s="14"/>
      <c r="K429" s="14" t="s">
        <v>101</v>
      </c>
      <c r="L429" s="16" t="n">
        <v>46279</v>
      </c>
      <c r="M429" s="15" t="str">
        <f aca="false">IF($I429="","",IF($J429="Yes","Done",IF($I429&lt;AsOf,"Overdue","Open")))</f>
        <v/>
      </c>
    </row>
    <row r="430" customFormat="false" ht="15" hidden="false" customHeight="false" outlineLevel="0" collapsed="false">
      <c r="A430" s="16" t="n">
        <v>46278</v>
      </c>
      <c r="B430" s="14" t="s">
        <v>398</v>
      </c>
      <c r="C430" s="15" t="str">
        <f aca="false">IF($B430="","",IFERROR(INDEX(Roster!$B$2:$B$301,MATCH($B430,Roster!$A$2:$A$301,0)),"ID not on Roster"))</f>
        <v>Pedro A.</v>
      </c>
      <c r="D430" s="14" t="s">
        <v>518</v>
      </c>
      <c r="E430" s="14"/>
      <c r="F430" s="14"/>
      <c r="G430" s="19" t="s">
        <v>519</v>
      </c>
      <c r="H430" s="14"/>
      <c r="I430" s="16"/>
      <c r="J430" s="14"/>
      <c r="K430" s="14" t="s">
        <v>74</v>
      </c>
      <c r="L430" s="16" t="n">
        <v>46281</v>
      </c>
      <c r="M430" s="15" t="str">
        <f aca="false">IF($I430="","",IF($J430="Yes","Done",IF($I430&lt;AsOf,"Overdue","Open")))</f>
        <v/>
      </c>
    </row>
    <row r="431" customFormat="false" ht="15" hidden="false" customHeight="false" outlineLevel="0" collapsed="false">
      <c r="A431" s="16" t="n">
        <v>46280</v>
      </c>
      <c r="B431" s="14" t="s">
        <v>138</v>
      </c>
      <c r="C431" s="15" t="str">
        <f aca="false">IF($B431="","",IFERROR(INDEX(Roster!$B$2:$B$301,MATCH($B431,Roster!$A$2:$A$301,0)),"ID not on Roster"))</f>
        <v>Dewi T.</v>
      </c>
      <c r="D431" s="14" t="s">
        <v>518</v>
      </c>
      <c r="E431" s="14"/>
      <c r="F431" s="14"/>
      <c r="G431" s="19" t="s">
        <v>519</v>
      </c>
      <c r="H431" s="14"/>
      <c r="I431" s="16"/>
      <c r="J431" s="14"/>
      <c r="K431" s="14" t="s">
        <v>63</v>
      </c>
      <c r="L431" s="16" t="n">
        <v>46281</v>
      </c>
      <c r="M431" s="15" t="str">
        <f aca="false">IF($I431="","",IF($J431="Yes","Done",IF($I431&lt;AsOf,"Overdue","Open")))</f>
        <v/>
      </c>
    </row>
    <row r="432" customFormat="false" ht="15" hidden="false" customHeight="false" outlineLevel="0" collapsed="false">
      <c r="A432" s="16" t="n">
        <v>46281</v>
      </c>
      <c r="B432" s="14" t="s">
        <v>392</v>
      </c>
      <c r="C432" s="15" t="str">
        <f aca="false">IF($B432="","",IFERROR(INDEX(Roster!$B$2:$B$301,MATCH($B432,Roster!$A$2:$A$301,0)),"ID not on Roster"))</f>
        <v>Filipe N.</v>
      </c>
      <c r="D432" s="14" t="s">
        <v>439</v>
      </c>
      <c r="E432" s="14"/>
      <c r="F432" s="14"/>
      <c r="G432" s="19" t="s">
        <v>530</v>
      </c>
      <c r="H432" s="14"/>
      <c r="I432" s="16"/>
      <c r="J432" s="14"/>
      <c r="K432" s="14" t="s">
        <v>84</v>
      </c>
      <c r="L432" s="16" t="n">
        <v>46283</v>
      </c>
      <c r="M432" s="15" t="str">
        <f aca="false">IF($I432="","",IF($J432="Yes","Done",IF($I432&lt;AsOf,"Overdue","Open")))</f>
        <v/>
      </c>
    </row>
    <row r="433" customFormat="false" ht="15" hidden="false" customHeight="false" outlineLevel="0" collapsed="false">
      <c r="A433" s="16" t="n">
        <v>46282</v>
      </c>
      <c r="B433" s="14" t="s">
        <v>355</v>
      </c>
      <c r="C433" s="15" t="str">
        <f aca="false">IF($B433="","",IFERROR(INDEX(Roster!$B$2:$B$301,MATCH($B433,Roster!$A$2:$A$301,0)),"ID not on Roster"))</f>
        <v>Jonas B.</v>
      </c>
      <c r="D433" s="14" t="s">
        <v>523</v>
      </c>
      <c r="E433" s="14"/>
      <c r="F433" s="14"/>
      <c r="G433" s="19" t="s">
        <v>524</v>
      </c>
      <c r="H433" s="14"/>
      <c r="I433" s="16"/>
      <c r="J433" s="14"/>
      <c r="K433" s="14" t="s">
        <v>74</v>
      </c>
      <c r="L433" s="16" t="n">
        <v>46284</v>
      </c>
      <c r="M433" s="15" t="str">
        <f aca="false">IF($I433="","",IF($J433="Yes","Done",IF($I433&lt;AsOf,"Overdue","Open")))</f>
        <v/>
      </c>
    </row>
    <row r="434" customFormat="false" ht="15" hidden="false" customHeight="false" outlineLevel="0" collapsed="false">
      <c r="A434" s="16" t="n">
        <v>46283</v>
      </c>
      <c r="B434" s="14" t="s">
        <v>305</v>
      </c>
      <c r="C434" s="15" t="str">
        <f aca="false">IF($B434="","",IFERROR(INDEX(Roster!$B$2:$B$301,MATCH($B434,Roster!$A$2:$A$301,0)),"ID not on Roster"))</f>
        <v>Priyanka K.</v>
      </c>
      <c r="D434" s="14" t="s">
        <v>525</v>
      </c>
      <c r="E434" s="14" t="s">
        <v>660</v>
      </c>
      <c r="F434" s="14" t="s">
        <v>600</v>
      </c>
      <c r="G434" s="19" t="s">
        <v>661</v>
      </c>
      <c r="H434" s="14" t="s">
        <v>662</v>
      </c>
      <c r="I434" s="16" t="n">
        <v>46297</v>
      </c>
      <c r="J434" s="14"/>
      <c r="K434" s="14" t="s">
        <v>74</v>
      </c>
      <c r="L434" s="16" t="n">
        <v>46283</v>
      </c>
      <c r="M434" s="15" t="str">
        <f aca="false">IF($I434="","",IF($J434="Yes","Done",IF($I434&lt;AsOf,"Overdue","Open")))</f>
        <v>Open</v>
      </c>
    </row>
    <row r="435" customFormat="false" ht="15" hidden="false" customHeight="false" outlineLevel="0" collapsed="false">
      <c r="A435" s="16" t="n">
        <v>46284</v>
      </c>
      <c r="B435" s="14" t="s">
        <v>367</v>
      </c>
      <c r="C435" s="15" t="str">
        <f aca="false">IF($B435="","",IFERROR(INDEX(Roster!$B$2:$B$301,MATCH($B435,Roster!$A$2:$A$301,0)),"ID not on Roster"))</f>
        <v>Uche R.</v>
      </c>
      <c r="D435" s="14" t="s">
        <v>439</v>
      </c>
      <c r="E435" s="14"/>
      <c r="F435" s="14"/>
      <c r="G435" s="19" t="s">
        <v>610</v>
      </c>
      <c r="H435" s="14"/>
      <c r="I435" s="16"/>
      <c r="J435" s="14"/>
      <c r="K435" s="14" t="s">
        <v>74</v>
      </c>
      <c r="L435" s="16" t="n">
        <v>46286</v>
      </c>
      <c r="M435" s="15" t="str">
        <f aca="false">IF($I435="","",IF($J435="Yes","Done",IF($I435&lt;AsOf,"Overdue","Open")))</f>
        <v/>
      </c>
    </row>
    <row r="436" customFormat="false" ht="15" hidden="false" customHeight="false" outlineLevel="0" collapsed="false">
      <c r="A436" s="16" t="n">
        <v>46284</v>
      </c>
      <c r="B436" s="14" t="s">
        <v>374</v>
      </c>
      <c r="C436" s="15" t="str">
        <f aca="false">IF($B436="","",IFERROR(INDEX(Roster!$B$2:$B$301,MATCH($B436,Roster!$A$2:$A$301,0)),"ID not on Roster"))</f>
        <v>Emeka J.</v>
      </c>
      <c r="D436" s="14" t="s">
        <v>448</v>
      </c>
      <c r="E436" s="14"/>
      <c r="F436" s="14"/>
      <c r="G436" s="19" t="s">
        <v>612</v>
      </c>
      <c r="H436" s="14"/>
      <c r="I436" s="16"/>
      <c r="J436" s="14"/>
      <c r="K436" s="14" t="s">
        <v>74</v>
      </c>
      <c r="L436" s="16" t="n">
        <v>46287</v>
      </c>
      <c r="M436" s="15" t="str">
        <f aca="false">IF($I436="","",IF($J436="Yes","Done",IF($I436&lt;AsOf,"Overdue","Open")))</f>
        <v/>
      </c>
    </row>
    <row r="437" customFormat="false" ht="15" hidden="false" customHeight="false" outlineLevel="0" collapsed="false">
      <c r="A437" s="16" t="n">
        <v>46285</v>
      </c>
      <c r="B437" s="14" t="s">
        <v>174</v>
      </c>
      <c r="C437" s="15" t="str">
        <f aca="false">IF($B437="","",IFERROR(INDEX(Roster!$B$2:$B$301,MATCH($B437,Roster!$A$2:$A$301,0)),"ID not on Roster"))</f>
        <v>Hiroshi D.</v>
      </c>
      <c r="D437" s="14" t="s">
        <v>439</v>
      </c>
      <c r="E437" s="14"/>
      <c r="F437" s="14"/>
      <c r="G437" s="19" t="s">
        <v>445</v>
      </c>
      <c r="H437" s="14"/>
      <c r="I437" s="16"/>
      <c r="J437" s="14"/>
      <c r="K437" s="14" t="s">
        <v>84</v>
      </c>
      <c r="L437" s="16" t="n">
        <v>46285</v>
      </c>
      <c r="M437" s="15" t="str">
        <f aca="false">IF($I437="","",IF($J437="Yes","Done",IF($I437&lt;AsOf,"Overdue","Open")))</f>
        <v/>
      </c>
    </row>
    <row r="438" customFormat="false" ht="15" hidden="false" customHeight="false" outlineLevel="0" collapsed="false">
      <c r="A438" s="16" t="n">
        <v>46285</v>
      </c>
      <c r="B438" s="14" t="s">
        <v>291</v>
      </c>
      <c r="C438" s="15" t="str">
        <f aca="false">IF($B438="","",IFERROR(INDEX(Roster!$B$2:$B$301,MATCH($B438,Roster!$A$2:$A$301,0)),"ID not on Roster"))</f>
        <v>Greta O.</v>
      </c>
      <c r="D438" s="14" t="s">
        <v>439</v>
      </c>
      <c r="E438" s="14"/>
      <c r="F438" s="14"/>
      <c r="G438" s="19" t="s">
        <v>443</v>
      </c>
      <c r="H438" s="14"/>
      <c r="I438" s="16"/>
      <c r="J438" s="14"/>
      <c r="K438" s="14" t="s">
        <v>74</v>
      </c>
      <c r="L438" s="16" t="n">
        <v>46285</v>
      </c>
      <c r="M438" s="15" t="str">
        <f aca="false">IF($I438="","",IF($J438="Yes","Done",IF($I438&lt;AsOf,"Overdue","Open")))</f>
        <v/>
      </c>
    </row>
    <row r="439" customFormat="false" ht="15" hidden="false" customHeight="false" outlineLevel="0" collapsed="false">
      <c r="A439" s="16" t="n">
        <v>46285</v>
      </c>
      <c r="B439" s="14" t="s">
        <v>361</v>
      </c>
      <c r="C439" s="15" t="str">
        <f aca="false">IF($B439="","",IFERROR(INDEX(Roster!$B$2:$B$301,MATCH($B439,Roster!$A$2:$A$301,0)),"ID not on Roster"))</f>
        <v>Hiroshi K.</v>
      </c>
      <c r="D439" s="14" t="s">
        <v>439</v>
      </c>
      <c r="E439" s="14"/>
      <c r="F439" s="14"/>
      <c r="G439" s="19" t="s">
        <v>445</v>
      </c>
      <c r="H439" s="14"/>
      <c r="I439" s="16"/>
      <c r="J439" s="14"/>
      <c r="K439" s="14" t="s">
        <v>101</v>
      </c>
      <c r="L439" s="16" t="n">
        <v>46288</v>
      </c>
      <c r="M439" s="15" t="str">
        <f aca="false">IF($I439="","",IF($J439="Yes","Done",IF($I439&lt;AsOf,"Overdue","Open")))</f>
        <v/>
      </c>
    </row>
    <row r="440" customFormat="false" ht="15" hidden="false" customHeight="false" outlineLevel="0" collapsed="false">
      <c r="A440" s="16" t="n">
        <v>46285</v>
      </c>
      <c r="B440" s="14" t="s">
        <v>376</v>
      </c>
      <c r="C440" s="15" t="str">
        <f aca="false">IF($B440="","",IFERROR(INDEX(Roster!$B$2:$B$301,MATCH($B440,Roster!$A$2:$A$301,0)),"ID not on Roster"))</f>
        <v>Adaeze O.</v>
      </c>
      <c r="D440" s="14" t="s">
        <v>439</v>
      </c>
      <c r="E440" s="14"/>
      <c r="F440" s="14"/>
      <c r="G440" s="19" t="s">
        <v>522</v>
      </c>
      <c r="H440" s="14"/>
      <c r="I440" s="16"/>
      <c r="J440" s="14"/>
      <c r="K440" s="14" t="s">
        <v>101</v>
      </c>
      <c r="L440" s="16" t="n">
        <v>46286</v>
      </c>
      <c r="M440" s="15" t="str">
        <f aca="false">IF($I440="","",IF($J440="Yes","Done",IF($I440&lt;AsOf,"Overdue","Open")))</f>
        <v/>
      </c>
    </row>
    <row r="441" customFormat="false" ht="15" hidden="false" customHeight="false" outlineLevel="0" collapsed="false">
      <c r="A441" s="16" t="n">
        <v>46285</v>
      </c>
      <c r="B441" s="14" t="s">
        <v>378</v>
      </c>
      <c r="C441" s="15" t="str">
        <f aca="false">IF($B441="","",IFERROR(INDEX(Roster!$B$2:$B$301,MATCH($B441,Roster!$A$2:$A$301,0)),"ID not on Roster"))</f>
        <v>Paula K.</v>
      </c>
      <c r="D441" s="14" t="s">
        <v>439</v>
      </c>
      <c r="E441" s="14"/>
      <c r="F441" s="14"/>
      <c r="G441" s="19" t="s">
        <v>596</v>
      </c>
      <c r="H441" s="14"/>
      <c r="I441" s="16"/>
      <c r="J441" s="14"/>
      <c r="K441" s="14" t="s">
        <v>101</v>
      </c>
      <c r="L441" s="16" t="n">
        <v>46286</v>
      </c>
      <c r="M441" s="15" t="str">
        <f aca="false">IF($I441="","",IF($J441="Yes","Done",IF($I441&lt;AsOf,"Overdue","Open")))</f>
        <v/>
      </c>
    </row>
    <row r="442" customFormat="false" ht="15" hidden="false" customHeight="false" outlineLevel="0" collapsed="false">
      <c r="A442" s="16" t="n">
        <v>46286</v>
      </c>
      <c r="B442" s="14" t="s">
        <v>237</v>
      </c>
      <c r="C442" s="15" t="str">
        <f aca="false">IF($B442="","",IFERROR(INDEX(Roster!$B$2:$B$301,MATCH($B442,Roster!$A$2:$A$301,0)),"ID not on Roster"))</f>
        <v>Oscar J.</v>
      </c>
      <c r="D442" s="14" t="s">
        <v>448</v>
      </c>
      <c r="E442" s="14"/>
      <c r="F442" s="14"/>
      <c r="G442" s="19" t="s">
        <v>664</v>
      </c>
      <c r="H442" s="14"/>
      <c r="I442" s="16"/>
      <c r="J442" s="14"/>
      <c r="K442" s="14" t="s">
        <v>74</v>
      </c>
      <c r="L442" s="16" t="n">
        <v>46287</v>
      </c>
      <c r="M442" s="15" t="str">
        <f aca="false">IF($I442="","",IF($J442="Yes","Done",IF($I442&lt;AsOf,"Overdue","Open")))</f>
        <v/>
      </c>
    </row>
    <row r="443" customFormat="false" ht="15" hidden="false" customHeight="false" outlineLevel="0" collapsed="false">
      <c r="A443" s="16" t="n">
        <v>46287</v>
      </c>
      <c r="B443" s="14" t="s">
        <v>174</v>
      </c>
      <c r="C443" s="15" t="str">
        <f aca="false">IF($B443="","",IFERROR(INDEX(Roster!$B$2:$B$301,MATCH($B443,Roster!$A$2:$A$301,0)),"ID not on Roster"))</f>
        <v>Hiroshi D.</v>
      </c>
      <c r="D443" s="14" t="s">
        <v>448</v>
      </c>
      <c r="E443" s="14"/>
      <c r="F443" s="14"/>
      <c r="G443" s="19" t="s">
        <v>636</v>
      </c>
      <c r="H443" s="14"/>
      <c r="I443" s="16"/>
      <c r="J443" s="14"/>
      <c r="K443" s="14" t="s">
        <v>84</v>
      </c>
      <c r="L443" s="16" t="n">
        <v>46287</v>
      </c>
      <c r="M443" s="15" t="str">
        <f aca="false">IF($I443="","",IF($J443="Yes","Done",IF($I443&lt;AsOf,"Overdue","Open")))</f>
        <v/>
      </c>
    </row>
    <row r="444" customFormat="false" ht="15" hidden="false" customHeight="false" outlineLevel="0" collapsed="false">
      <c r="A444" s="16" t="n">
        <v>46287</v>
      </c>
      <c r="B444" s="14" t="s">
        <v>291</v>
      </c>
      <c r="C444" s="15" t="str">
        <f aca="false">IF($B444="","",IFERROR(INDEX(Roster!$B$2:$B$301,MATCH($B444,Roster!$A$2:$A$301,0)),"ID not on Roster"))</f>
        <v>Greta O.</v>
      </c>
      <c r="D444" s="14" t="s">
        <v>448</v>
      </c>
      <c r="E444" s="14"/>
      <c r="F444" s="14"/>
      <c r="G444" s="19" t="s">
        <v>665</v>
      </c>
      <c r="H444" s="14"/>
      <c r="I444" s="16"/>
      <c r="J444" s="14"/>
      <c r="K444" s="14" t="s">
        <v>74</v>
      </c>
      <c r="L444" s="16" t="n">
        <v>46290</v>
      </c>
      <c r="M444" s="15" t="str">
        <f aca="false">IF($I444="","",IF($J444="Yes","Done",IF($I444&lt;AsOf,"Overdue","Open")))</f>
        <v/>
      </c>
    </row>
    <row r="445" customFormat="false" ht="15" hidden="false" customHeight="false" outlineLevel="0" collapsed="false">
      <c r="A445" s="16" t="n">
        <v>46287</v>
      </c>
      <c r="B445" s="14" t="s">
        <v>315</v>
      </c>
      <c r="C445" s="15" t="str">
        <f aca="false">IF($B445="","",IFERROR(INDEX(Roster!$B$2:$B$301,MATCH($B445,Roster!$A$2:$A$301,0)),"ID not on Roster"))</f>
        <v>Adaeze K.</v>
      </c>
      <c r="D445" s="14" t="s">
        <v>439</v>
      </c>
      <c r="E445" s="14"/>
      <c r="F445" s="14"/>
      <c r="G445" s="19" t="s">
        <v>444</v>
      </c>
      <c r="H445" s="14"/>
      <c r="I445" s="16"/>
      <c r="J445" s="14"/>
      <c r="K445" s="14" t="s">
        <v>63</v>
      </c>
      <c r="L445" s="16" t="n">
        <v>46290</v>
      </c>
      <c r="M445" s="15" t="str">
        <f aca="false">IF($I445="","",IF($J445="Yes","Done",IF($I445&lt;AsOf,"Overdue","Open")))</f>
        <v/>
      </c>
    </row>
    <row r="446" customFormat="false" ht="15" hidden="false" customHeight="false" outlineLevel="0" collapsed="false">
      <c r="A446" s="16" t="n">
        <v>46287</v>
      </c>
      <c r="B446" s="14" t="s">
        <v>355</v>
      </c>
      <c r="C446" s="15" t="str">
        <f aca="false">IF($B446="","",IFERROR(INDEX(Roster!$B$2:$B$301,MATCH($B446,Roster!$A$2:$A$301,0)),"ID not on Roster"))</f>
        <v>Jonas B.</v>
      </c>
      <c r="D446" s="14" t="s">
        <v>439</v>
      </c>
      <c r="E446" s="14"/>
      <c r="F446" s="14"/>
      <c r="G446" s="19" t="s">
        <v>445</v>
      </c>
      <c r="H446" s="14"/>
      <c r="I446" s="16"/>
      <c r="J446" s="14"/>
      <c r="K446" s="14" t="s">
        <v>74</v>
      </c>
      <c r="L446" s="16" t="n">
        <v>46290</v>
      </c>
      <c r="M446" s="15" t="str">
        <f aca="false">IF($I446="","",IF($J446="Yes","Done",IF($I446&lt;AsOf,"Overdue","Open")))</f>
        <v/>
      </c>
    </row>
    <row r="447" customFormat="false" ht="15" hidden="false" customHeight="false" outlineLevel="0" collapsed="false">
      <c r="A447" s="16" t="n">
        <v>46287</v>
      </c>
      <c r="B447" s="14" t="s">
        <v>361</v>
      </c>
      <c r="C447" s="15" t="str">
        <f aca="false">IF($B447="","",IFERROR(INDEX(Roster!$B$2:$B$301,MATCH($B447,Roster!$A$2:$A$301,0)),"ID not on Roster"))</f>
        <v>Hiroshi K.</v>
      </c>
      <c r="D447" s="14" t="s">
        <v>448</v>
      </c>
      <c r="E447" s="14"/>
      <c r="F447" s="14"/>
      <c r="G447" s="19" t="s">
        <v>666</v>
      </c>
      <c r="H447" s="14"/>
      <c r="I447" s="16"/>
      <c r="J447" s="14"/>
      <c r="K447" s="14" t="s">
        <v>101</v>
      </c>
      <c r="L447" s="16" t="n">
        <v>46290</v>
      </c>
      <c r="M447" s="15" t="str">
        <f aca="false">IF($I447="","",IF($J447="Yes","Done",IF($I447&lt;AsOf,"Overdue","Open")))</f>
        <v/>
      </c>
    </row>
    <row r="448" customFormat="false" ht="15" hidden="false" customHeight="false" outlineLevel="0" collapsed="false">
      <c r="A448" s="16" t="n">
        <v>46287</v>
      </c>
      <c r="B448" s="14" t="s">
        <v>376</v>
      </c>
      <c r="C448" s="15" t="str">
        <f aca="false">IF($B448="","",IFERROR(INDEX(Roster!$B$2:$B$301,MATCH($B448,Roster!$A$2:$A$301,0)),"ID not on Roster"))</f>
        <v>Adaeze O.</v>
      </c>
      <c r="D448" s="14" t="s">
        <v>515</v>
      </c>
      <c r="E448" s="14"/>
      <c r="F448" s="14"/>
      <c r="G448" s="19" t="s">
        <v>516</v>
      </c>
      <c r="H448" s="14" t="s">
        <v>517</v>
      </c>
      <c r="I448" s="16" t="n">
        <v>46294</v>
      </c>
      <c r="J448" s="14"/>
      <c r="K448" s="14" t="s">
        <v>101</v>
      </c>
      <c r="L448" s="16" t="n">
        <v>46287</v>
      </c>
      <c r="M448" s="15" t="str">
        <f aca="false">IF($I448="","",IF($J448="Yes","Done",IF($I448&lt;AsOf,"Overdue","Open")))</f>
        <v>Overdue</v>
      </c>
    </row>
    <row r="449" customFormat="false" ht="15" hidden="false" customHeight="false" outlineLevel="0" collapsed="false">
      <c r="A449" s="16" t="n">
        <v>46288</v>
      </c>
      <c r="B449" s="14" t="s">
        <v>86</v>
      </c>
      <c r="C449" s="15" t="str">
        <f aca="false">IF($B449="","",IFERROR(INDEX(Roster!$B$2:$B$301,MATCH($B449,Roster!$A$2:$A$301,0)),"ID not on Roster"))</f>
        <v>Gloria I.</v>
      </c>
      <c r="D449" s="14" t="s">
        <v>439</v>
      </c>
      <c r="E449" s="14"/>
      <c r="F449" s="14"/>
      <c r="G449" s="19" t="s">
        <v>443</v>
      </c>
      <c r="H449" s="14"/>
      <c r="I449" s="16"/>
      <c r="J449" s="14"/>
      <c r="K449" s="14" t="s">
        <v>84</v>
      </c>
      <c r="L449" s="16" t="n">
        <v>46290</v>
      </c>
      <c r="M449" s="15" t="str">
        <f aca="false">IF($I449="","",IF($J449="Yes","Done",IF($I449&lt;AsOf,"Overdue","Open")))</f>
        <v/>
      </c>
    </row>
    <row r="450" customFormat="false" ht="15" hidden="false" customHeight="false" outlineLevel="0" collapsed="false">
      <c r="A450" s="16" t="n">
        <v>46288</v>
      </c>
      <c r="B450" s="14" t="s">
        <v>162</v>
      </c>
      <c r="C450" s="15" t="str">
        <f aca="false">IF($B450="","",IFERROR(INDEX(Roster!$B$2:$B$301,MATCH($B450,Roster!$A$2:$A$301,0)),"ID not on Roster"))</f>
        <v>Mateo D.</v>
      </c>
      <c r="D450" s="14" t="s">
        <v>439</v>
      </c>
      <c r="E450" s="14"/>
      <c r="F450" s="14"/>
      <c r="G450" s="19" t="s">
        <v>442</v>
      </c>
      <c r="H450" s="14"/>
      <c r="I450" s="16"/>
      <c r="J450" s="14"/>
      <c r="K450" s="14" t="s">
        <v>74</v>
      </c>
      <c r="L450" s="16" t="n">
        <v>46289</v>
      </c>
      <c r="M450" s="15" t="str">
        <f aca="false">IF($I450="","",IF($J450="Yes","Done",IF($I450&lt;AsOf,"Overdue","Open")))</f>
        <v/>
      </c>
    </row>
    <row r="451" customFormat="false" ht="15" hidden="false" customHeight="false" outlineLevel="0" collapsed="false">
      <c r="A451" s="16" t="n">
        <v>46288</v>
      </c>
      <c r="B451" s="14" t="s">
        <v>307</v>
      </c>
      <c r="C451" s="15" t="str">
        <f aca="false">IF($B451="","",IFERROR(INDEX(Roster!$B$2:$B$301,MATCH($B451,Roster!$A$2:$A$301,0)),"ID not on Roster"))</f>
        <v>Ines Z.</v>
      </c>
      <c r="D451" s="14" t="s">
        <v>439</v>
      </c>
      <c r="E451" s="14"/>
      <c r="F451" s="14"/>
      <c r="G451" s="19" t="s">
        <v>444</v>
      </c>
      <c r="H451" s="14"/>
      <c r="I451" s="16"/>
      <c r="J451" s="14"/>
      <c r="K451" s="14" t="s">
        <v>84</v>
      </c>
      <c r="L451" s="16" t="n">
        <v>46291</v>
      </c>
      <c r="M451" s="15" t="str">
        <f aca="false">IF($I451="","",IF($J451="Yes","Done",IF($I451&lt;AsOf,"Overdue","Open")))</f>
        <v/>
      </c>
    </row>
    <row r="452" customFormat="false" ht="15" hidden="false" customHeight="false" outlineLevel="0" collapsed="false">
      <c r="A452" s="16" t="n">
        <v>46288</v>
      </c>
      <c r="B452" s="14" t="s">
        <v>353</v>
      </c>
      <c r="C452" s="15" t="str">
        <f aca="false">IF($B452="","",IFERROR(INDEX(Roster!$B$2:$B$301,MATCH($B452,Roster!$A$2:$A$301,0)),"ID not on Roster"))</f>
        <v>Xavier Z.</v>
      </c>
      <c r="D452" s="14" t="s">
        <v>448</v>
      </c>
      <c r="E452" s="14"/>
      <c r="F452" s="14"/>
      <c r="G452" s="19" t="s">
        <v>551</v>
      </c>
      <c r="H452" s="14"/>
      <c r="I452" s="16"/>
      <c r="J452" s="14"/>
      <c r="K452" s="14" t="s">
        <v>84</v>
      </c>
      <c r="L452" s="16" t="n">
        <v>46288</v>
      </c>
      <c r="M452" s="15" t="str">
        <f aca="false">IF($I452="","",IF($J452="Yes","Done",IF($I452&lt;AsOf,"Overdue","Open")))</f>
        <v/>
      </c>
    </row>
    <row r="453" customFormat="false" ht="15" hidden="false" customHeight="false" outlineLevel="0" collapsed="false">
      <c r="A453" s="16" t="n">
        <v>46288</v>
      </c>
      <c r="B453" s="14" t="s">
        <v>363</v>
      </c>
      <c r="C453" s="15" t="str">
        <f aca="false">IF($B453="","",IFERROR(INDEX(Roster!$B$2:$B$301,MATCH($B453,Roster!$A$2:$A$301,0)),"ID not on Roster"))</f>
        <v>Tala D.</v>
      </c>
      <c r="D453" s="14" t="s">
        <v>448</v>
      </c>
      <c r="E453" s="14"/>
      <c r="F453" s="14"/>
      <c r="G453" s="19" t="s">
        <v>630</v>
      </c>
      <c r="H453" s="14"/>
      <c r="I453" s="16"/>
      <c r="J453" s="14"/>
      <c r="K453" s="14" t="s">
        <v>84</v>
      </c>
      <c r="L453" s="16" t="n">
        <v>46291</v>
      </c>
      <c r="M453" s="15" t="str">
        <f aca="false">IF($I453="","",IF($J453="Yes","Done",IF($I453&lt;AsOf,"Overdue","Open")))</f>
        <v/>
      </c>
    </row>
    <row r="454" customFormat="false" ht="15" hidden="false" customHeight="false" outlineLevel="0" collapsed="false">
      <c r="A454" s="16" t="n">
        <v>46289</v>
      </c>
      <c r="B454" s="14" t="s">
        <v>106</v>
      </c>
      <c r="C454" s="15" t="str">
        <f aca="false">IF($B454="","",IFERROR(INDEX(Roster!$B$2:$B$301,MATCH($B454,Roster!$A$2:$A$301,0)),"ID not on Roster"))</f>
        <v>Kemi B.</v>
      </c>
      <c r="D454" s="14" t="s">
        <v>448</v>
      </c>
      <c r="E454" s="14"/>
      <c r="F454" s="14"/>
      <c r="G454" s="19" t="s">
        <v>667</v>
      </c>
      <c r="H454" s="14"/>
      <c r="I454" s="16"/>
      <c r="J454" s="14"/>
      <c r="K454" s="14" t="s">
        <v>84</v>
      </c>
      <c r="L454" s="16"/>
      <c r="M454" s="15" t="str">
        <f aca="false">IF($I454="","",IF($J454="Yes","Done",IF($I454&lt;AsOf,"Overdue","Open")))</f>
        <v/>
      </c>
    </row>
    <row r="455" customFormat="false" ht="15" hidden="false" customHeight="false" outlineLevel="0" collapsed="false">
      <c r="A455" s="16" t="n">
        <v>46289</v>
      </c>
      <c r="B455" s="14" t="s">
        <v>164</v>
      </c>
      <c r="C455" s="15" t="str">
        <f aca="false">IF($B455="","",IFERROR(INDEX(Roster!$B$2:$B$301,MATCH($B455,Roster!$A$2:$A$301,0)),"ID not on Roster"))</f>
        <v>Gabriel S.</v>
      </c>
      <c r="D455" s="14" t="s">
        <v>439</v>
      </c>
      <c r="E455" s="14"/>
      <c r="F455" s="14"/>
      <c r="G455" s="19" t="s">
        <v>443</v>
      </c>
      <c r="H455" s="14"/>
      <c r="I455" s="16"/>
      <c r="J455" s="14"/>
      <c r="K455" s="14" t="s">
        <v>101</v>
      </c>
      <c r="L455" s="16" t="n">
        <v>46292</v>
      </c>
      <c r="M455" s="15" t="str">
        <f aca="false">IF($I455="","",IF($J455="Yes","Done",IF($I455&lt;AsOf,"Overdue","Open")))</f>
        <v/>
      </c>
    </row>
    <row r="456" customFormat="false" ht="15" hidden="false" customHeight="false" outlineLevel="0" collapsed="false">
      <c r="A456" s="16" t="n">
        <v>46289</v>
      </c>
      <c r="B456" s="14" t="s">
        <v>182</v>
      </c>
      <c r="C456" s="15" t="str">
        <f aca="false">IF($B456="","",IFERROR(INDEX(Roster!$B$2:$B$301,MATCH($B456,Roster!$A$2:$A$301,0)),"ID not on Roster"))</f>
        <v>Yara J.</v>
      </c>
      <c r="D456" s="14" t="s">
        <v>439</v>
      </c>
      <c r="E456" s="14"/>
      <c r="F456" s="14"/>
      <c r="G456" s="19" t="s">
        <v>444</v>
      </c>
      <c r="H456" s="14"/>
      <c r="I456" s="16"/>
      <c r="J456" s="14"/>
      <c r="K456" s="14" t="s">
        <v>63</v>
      </c>
      <c r="L456" s="16" t="n">
        <v>46292</v>
      </c>
      <c r="M456" s="15" t="str">
        <f aca="false">IF($I456="","",IF($J456="Yes","Done",IF($I456&lt;AsOf,"Overdue","Open")))</f>
        <v/>
      </c>
    </row>
    <row r="457" customFormat="false" ht="15" hidden="false" customHeight="false" outlineLevel="0" collapsed="false">
      <c r="A457" s="16" t="n">
        <v>46289</v>
      </c>
      <c r="B457" s="14" t="s">
        <v>209</v>
      </c>
      <c r="C457" s="15" t="str">
        <f aca="false">IF($B457="","",IFERROR(INDEX(Roster!$B$2:$B$301,MATCH($B457,Roster!$A$2:$A$301,0)),"ID not on Roster"))</f>
        <v>Hana A.</v>
      </c>
      <c r="D457" s="14" t="s">
        <v>439</v>
      </c>
      <c r="E457" s="14"/>
      <c r="F457" s="14"/>
      <c r="G457" s="19" t="s">
        <v>441</v>
      </c>
      <c r="H457" s="14"/>
      <c r="I457" s="16"/>
      <c r="J457" s="14"/>
      <c r="K457" s="14" t="s">
        <v>84</v>
      </c>
      <c r="L457" s="16"/>
      <c r="M457" s="15" t="str">
        <f aca="false">IF($I457="","",IF($J457="Yes","Done",IF($I457&lt;AsOf,"Overdue","Open")))</f>
        <v/>
      </c>
    </row>
    <row r="458" customFormat="false" ht="15" hidden="false" customHeight="false" outlineLevel="0" collapsed="false">
      <c r="A458" s="16" t="n">
        <v>46289</v>
      </c>
      <c r="B458" s="14" t="s">
        <v>264</v>
      </c>
      <c r="C458" s="15" t="str">
        <f aca="false">IF($B458="","",IFERROR(INDEX(Roster!$B$2:$B$301,MATCH($B458,Roster!$A$2:$A$301,0)),"ID not on Roster"))</f>
        <v>Julia L.</v>
      </c>
      <c r="D458" s="14" t="s">
        <v>448</v>
      </c>
      <c r="E458" s="14"/>
      <c r="F458" s="14"/>
      <c r="G458" s="19" t="s">
        <v>550</v>
      </c>
      <c r="H458" s="14"/>
      <c r="I458" s="16"/>
      <c r="J458" s="14"/>
      <c r="K458" s="14" t="s">
        <v>74</v>
      </c>
      <c r="L458" s="16" t="n">
        <v>46290</v>
      </c>
      <c r="M458" s="15" t="str">
        <f aca="false">IF($I458="","",IF($J458="Yes","Done",IF($I458&lt;AsOf,"Overdue","Open")))</f>
        <v/>
      </c>
    </row>
    <row r="459" customFormat="false" ht="15" hidden="false" customHeight="false" outlineLevel="0" collapsed="false">
      <c r="A459" s="16" t="n">
        <v>46289</v>
      </c>
      <c r="B459" s="14" t="s">
        <v>293</v>
      </c>
      <c r="C459" s="15" t="str">
        <f aca="false">IF($B459="","",IFERROR(INDEX(Roster!$B$2:$B$301,MATCH($B459,Roster!$A$2:$A$301,0)),"ID not on Roster"))</f>
        <v>Kofi L.</v>
      </c>
      <c r="D459" s="14" t="s">
        <v>448</v>
      </c>
      <c r="E459" s="14"/>
      <c r="F459" s="14"/>
      <c r="G459" s="19" t="s">
        <v>554</v>
      </c>
      <c r="H459" s="14"/>
      <c r="I459" s="16"/>
      <c r="J459" s="14"/>
      <c r="K459" s="14" t="s">
        <v>74</v>
      </c>
      <c r="L459" s="16" t="n">
        <v>46291</v>
      </c>
      <c r="M459" s="15" t="str">
        <f aca="false">IF($I459="","",IF($J459="Yes","Done",IF($I459&lt;AsOf,"Overdue","Open")))</f>
        <v/>
      </c>
    </row>
    <row r="460" customFormat="false" ht="15" hidden="false" customHeight="false" outlineLevel="0" collapsed="false">
      <c r="A460" s="16" t="n">
        <v>46289</v>
      </c>
      <c r="B460" s="14" t="s">
        <v>313</v>
      </c>
      <c r="C460" s="15" t="str">
        <f aca="false">IF($B460="","",IFERROR(INDEX(Roster!$B$2:$B$301,MATCH($B460,Roster!$A$2:$A$301,0)),"ID not on Roster"))</f>
        <v>Valeria G.</v>
      </c>
      <c r="D460" s="14" t="s">
        <v>448</v>
      </c>
      <c r="E460" s="14"/>
      <c r="F460" s="14"/>
      <c r="G460" s="19" t="s">
        <v>583</v>
      </c>
      <c r="H460" s="14"/>
      <c r="I460" s="16"/>
      <c r="J460" s="14"/>
      <c r="K460" s="14" t="s">
        <v>101</v>
      </c>
      <c r="L460" s="16" t="n">
        <v>46290</v>
      </c>
      <c r="M460" s="15" t="str">
        <f aca="false">IF($I460="","",IF($J460="Yes","Done",IF($I460&lt;AsOf,"Overdue","Open")))</f>
        <v/>
      </c>
    </row>
    <row r="461" customFormat="false" ht="15" hidden="false" customHeight="false" outlineLevel="0" collapsed="false">
      <c r="A461" s="16" t="n">
        <v>46289</v>
      </c>
      <c r="B461" s="14" t="s">
        <v>315</v>
      </c>
      <c r="C461" s="15" t="str">
        <f aca="false">IF($B461="","",IFERROR(INDEX(Roster!$B$2:$B$301,MATCH($B461,Roster!$A$2:$A$301,0)),"ID not on Roster"))</f>
        <v>Adaeze K.</v>
      </c>
      <c r="D461" s="14" t="s">
        <v>448</v>
      </c>
      <c r="E461" s="14"/>
      <c r="F461" s="14"/>
      <c r="G461" s="19" t="s">
        <v>668</v>
      </c>
      <c r="H461" s="14"/>
      <c r="I461" s="16"/>
      <c r="J461" s="14"/>
      <c r="K461" s="14" t="s">
        <v>63</v>
      </c>
      <c r="L461" s="16" t="n">
        <v>46289</v>
      </c>
      <c r="M461" s="15" t="str">
        <f aca="false">IF($I461="","",IF($J461="Yes","Done",IF($I461&lt;AsOf,"Overdue","Open")))</f>
        <v/>
      </c>
    </row>
    <row r="462" customFormat="false" ht="15" hidden="false" customHeight="false" outlineLevel="0" collapsed="false">
      <c r="A462" s="16" t="n">
        <v>46289</v>
      </c>
      <c r="B462" s="14" t="s">
        <v>334</v>
      </c>
      <c r="C462" s="15" t="str">
        <f aca="false">IF($B462="","",IFERROR(INDEX(Roster!$B$2:$B$301,MATCH($B462,Roster!$A$2:$A$301,0)),"ID not on Roster"))</f>
        <v>Cosmin B.</v>
      </c>
      <c r="D462" s="14" t="s">
        <v>518</v>
      </c>
      <c r="E462" s="14"/>
      <c r="F462" s="14"/>
      <c r="G462" s="19" t="s">
        <v>519</v>
      </c>
      <c r="H462" s="14"/>
      <c r="I462" s="16"/>
      <c r="J462" s="14"/>
      <c r="K462" s="14" t="s">
        <v>101</v>
      </c>
      <c r="L462" s="16" t="n">
        <v>46291</v>
      </c>
      <c r="M462" s="15" t="str">
        <f aca="false">IF($I462="","",IF($J462="Yes","Done",IF($I462&lt;AsOf,"Overdue","Open")))</f>
        <v/>
      </c>
    </row>
    <row r="463" customFormat="false" ht="15" hidden="false" customHeight="false" outlineLevel="0" collapsed="false">
      <c r="A463" s="16" t="n">
        <v>46289</v>
      </c>
      <c r="B463" s="14" t="s">
        <v>355</v>
      </c>
      <c r="C463" s="15" t="str">
        <f aca="false">IF($B463="","",IFERROR(INDEX(Roster!$B$2:$B$301,MATCH($B463,Roster!$A$2:$A$301,0)),"ID not on Roster"))</f>
        <v>Jonas B.</v>
      </c>
      <c r="D463" s="14" t="s">
        <v>448</v>
      </c>
      <c r="E463" s="14"/>
      <c r="F463" s="14"/>
      <c r="G463" s="19" t="s">
        <v>669</v>
      </c>
      <c r="H463" s="14"/>
      <c r="I463" s="16"/>
      <c r="J463" s="14"/>
      <c r="K463" s="14" t="s">
        <v>74</v>
      </c>
      <c r="L463" s="16" t="n">
        <v>46291</v>
      </c>
      <c r="M463" s="15" t="str">
        <f aca="false">IF($I463="","",IF($J463="Yes","Done",IF($I463&lt;AsOf,"Overdue","Open")))</f>
        <v/>
      </c>
    </row>
    <row r="464" customFormat="false" ht="15" hidden="false" customHeight="false" outlineLevel="0" collapsed="false">
      <c r="A464" s="16" t="n">
        <v>46289</v>
      </c>
      <c r="B464" s="14" t="s">
        <v>402</v>
      </c>
      <c r="C464" s="15" t="str">
        <f aca="false">IF($B464="","",IFERROR(INDEX(Roster!$B$2:$B$301,MATCH($B464,Roster!$A$2:$A$301,0)),"ID not on Roster"))</f>
        <v>Gideon Z.</v>
      </c>
      <c r="D464" s="14" t="s">
        <v>515</v>
      </c>
      <c r="E464" s="14"/>
      <c r="F464" s="14"/>
      <c r="G464" s="19" t="s">
        <v>539</v>
      </c>
      <c r="H464" s="14" t="s">
        <v>517</v>
      </c>
      <c r="I464" s="16" t="n">
        <v>46296</v>
      </c>
      <c r="J464" s="14"/>
      <c r="K464" s="14" t="s">
        <v>84</v>
      </c>
      <c r="L464" s="16"/>
      <c r="M464" s="15" t="str">
        <f aca="false">IF($I464="","",IF($J464="Yes","Done",IF($I464&lt;AsOf,"Overdue","Open")))</f>
        <v>Open</v>
      </c>
    </row>
    <row r="465" customFormat="false" ht="15" hidden="false" customHeight="false" outlineLevel="0" collapsed="false">
      <c r="A465" s="16" t="n">
        <v>46290</v>
      </c>
      <c r="B465" s="14" t="s">
        <v>86</v>
      </c>
      <c r="C465" s="15" t="str">
        <f aca="false">IF($B465="","",IFERROR(INDEX(Roster!$B$2:$B$301,MATCH($B465,Roster!$A$2:$A$301,0)),"ID not on Roster"))</f>
        <v>Gloria I.</v>
      </c>
      <c r="D465" s="14" t="s">
        <v>448</v>
      </c>
      <c r="E465" s="14"/>
      <c r="F465" s="14"/>
      <c r="G465" s="19" t="s">
        <v>593</v>
      </c>
      <c r="H465" s="14"/>
      <c r="I465" s="16"/>
      <c r="J465" s="14"/>
      <c r="K465" s="14" t="s">
        <v>84</v>
      </c>
      <c r="L465" s="16" t="n">
        <v>46291</v>
      </c>
      <c r="M465" s="15" t="str">
        <f aca="false">IF($I465="","",IF($J465="Yes","Done",IF($I465&lt;AsOf,"Overdue","Open")))</f>
        <v/>
      </c>
    </row>
    <row r="466" customFormat="false" ht="15" hidden="false" customHeight="false" outlineLevel="0" collapsed="false">
      <c r="A466" s="16" t="n">
        <v>46290</v>
      </c>
      <c r="B466" s="14" t="s">
        <v>90</v>
      </c>
      <c r="C466" s="15" t="str">
        <f aca="false">IF($B466="","",IFERROR(INDEX(Roster!$B$2:$B$301,MATCH($B466,Roster!$A$2:$A$301,0)),"ID not on Roster"))</f>
        <v>Bilal F.</v>
      </c>
      <c r="D466" s="14" t="s">
        <v>439</v>
      </c>
      <c r="E466" s="14"/>
      <c r="F466" s="14"/>
      <c r="G466" s="19" t="s">
        <v>445</v>
      </c>
      <c r="H466" s="14"/>
      <c r="I466" s="16"/>
      <c r="J466" s="14"/>
      <c r="K466" s="14" t="s">
        <v>74</v>
      </c>
      <c r="L466" s="16" t="n">
        <v>46293</v>
      </c>
      <c r="M466" s="15" t="str">
        <f aca="false">IF($I466="","",IF($J466="Yes","Done",IF($I466&lt;AsOf,"Overdue","Open")))</f>
        <v/>
      </c>
    </row>
    <row r="467" customFormat="false" ht="15" hidden="false" customHeight="false" outlineLevel="0" collapsed="false">
      <c r="A467" s="16" t="n">
        <v>46290</v>
      </c>
      <c r="B467" s="14" t="s">
        <v>93</v>
      </c>
      <c r="C467" s="15" t="str">
        <f aca="false">IF($B467="","",IFERROR(INDEX(Roster!$B$2:$B$301,MATCH($B467,Roster!$A$2:$A$301,0)),"ID not on Roster"))</f>
        <v>Ugo H.</v>
      </c>
      <c r="D467" s="14" t="s">
        <v>448</v>
      </c>
      <c r="E467" s="14"/>
      <c r="F467" s="14"/>
      <c r="G467" s="19" t="s">
        <v>628</v>
      </c>
      <c r="H467" s="14"/>
      <c r="I467" s="16"/>
      <c r="J467" s="14"/>
      <c r="K467" s="14" t="s">
        <v>63</v>
      </c>
      <c r="L467" s="16" t="n">
        <v>46291</v>
      </c>
      <c r="M467" s="15" t="str">
        <f aca="false">IF($I467="","",IF($J467="Yes","Done",IF($I467&lt;AsOf,"Overdue","Open")))</f>
        <v/>
      </c>
    </row>
    <row r="468" customFormat="false" ht="15" hidden="false" customHeight="false" outlineLevel="0" collapsed="false">
      <c r="A468" s="16" t="n">
        <v>46290</v>
      </c>
      <c r="B468" s="14" t="s">
        <v>117</v>
      </c>
      <c r="C468" s="15" t="str">
        <f aca="false">IF($B468="","",IFERROR(INDEX(Roster!$B$2:$B$301,MATCH($B468,Roster!$A$2:$A$301,0)),"ID not on Roster"))</f>
        <v>Bilal T.</v>
      </c>
      <c r="D468" s="14" t="s">
        <v>448</v>
      </c>
      <c r="E468" s="14"/>
      <c r="F468" s="14"/>
      <c r="G468" s="19" t="s">
        <v>494</v>
      </c>
      <c r="H468" s="14"/>
      <c r="I468" s="16"/>
      <c r="J468" s="14"/>
      <c r="K468" s="14" t="s">
        <v>74</v>
      </c>
      <c r="L468" s="16" t="n">
        <v>46290</v>
      </c>
      <c r="M468" s="15" t="str">
        <f aca="false">IF($I468="","",IF($J468="Yes","Done",IF($I468&lt;AsOf,"Overdue","Open")))</f>
        <v/>
      </c>
    </row>
    <row r="469" customFormat="false" ht="15" hidden="false" customHeight="false" outlineLevel="0" collapsed="false">
      <c r="A469" s="16" t="n">
        <v>46290</v>
      </c>
      <c r="B469" s="14" t="s">
        <v>158</v>
      </c>
      <c r="C469" s="15" t="str">
        <f aca="false">IF($B469="","",IFERROR(INDEX(Roster!$B$2:$B$301,MATCH($B469,Roster!$A$2:$A$301,0)),"ID not on Roster"))</f>
        <v>Xavier F.</v>
      </c>
      <c r="D469" s="14" t="s">
        <v>448</v>
      </c>
      <c r="E469" s="14"/>
      <c r="F469" s="14"/>
      <c r="G469" s="19" t="s">
        <v>499</v>
      </c>
      <c r="H469" s="14"/>
      <c r="I469" s="16"/>
      <c r="J469" s="14"/>
      <c r="K469" s="14" t="s">
        <v>84</v>
      </c>
      <c r="L469" s="16" t="n">
        <v>46291</v>
      </c>
      <c r="M469" s="15" t="str">
        <f aca="false">IF($I469="","",IF($J469="Yes","Done",IF($I469&lt;AsOf,"Overdue","Open")))</f>
        <v/>
      </c>
    </row>
    <row r="470" customFormat="false" ht="15" hidden="false" customHeight="false" outlineLevel="0" collapsed="false">
      <c r="A470" s="16" t="n">
        <v>46290</v>
      </c>
      <c r="B470" s="14" t="s">
        <v>162</v>
      </c>
      <c r="C470" s="15" t="str">
        <f aca="false">IF($B470="","",IFERROR(INDEX(Roster!$B$2:$B$301,MATCH($B470,Roster!$A$2:$A$301,0)),"ID not on Roster"))</f>
        <v>Mateo D.</v>
      </c>
      <c r="D470" s="14" t="s">
        <v>448</v>
      </c>
      <c r="E470" s="14"/>
      <c r="F470" s="14"/>
      <c r="G470" s="19" t="s">
        <v>670</v>
      </c>
      <c r="H470" s="14"/>
      <c r="I470" s="16"/>
      <c r="J470" s="14"/>
      <c r="K470" s="14" t="s">
        <v>74</v>
      </c>
      <c r="L470" s="16" t="n">
        <v>46293</v>
      </c>
      <c r="M470" s="15" t="str">
        <f aca="false">IF($I470="","",IF($J470="Yes","Done",IF($I470&lt;AsOf,"Overdue","Open")))</f>
        <v/>
      </c>
    </row>
    <row r="471" customFormat="false" ht="15" hidden="false" customHeight="false" outlineLevel="0" collapsed="false">
      <c r="A471" s="16" t="n">
        <v>46290</v>
      </c>
      <c r="B471" s="14" t="s">
        <v>196</v>
      </c>
      <c r="C471" s="15" t="str">
        <f aca="false">IF($B471="","",IFERROR(INDEX(Roster!$B$2:$B$301,MATCH($B471,Roster!$A$2:$A$301,0)),"ID not on Roster"))</f>
        <v>Beatriz S.</v>
      </c>
      <c r="D471" s="14" t="s">
        <v>439</v>
      </c>
      <c r="E471" s="14"/>
      <c r="F471" s="14"/>
      <c r="G471" s="19" t="s">
        <v>443</v>
      </c>
      <c r="H471" s="14"/>
      <c r="I471" s="16"/>
      <c r="J471" s="14"/>
      <c r="K471" s="14" t="s">
        <v>84</v>
      </c>
      <c r="L471" s="16" t="n">
        <v>46291</v>
      </c>
      <c r="M471" s="15" t="str">
        <f aca="false">IF($I471="","",IF($J471="Yes","Done",IF($I471&lt;AsOf,"Overdue","Open")))</f>
        <v/>
      </c>
    </row>
    <row r="472" customFormat="false" ht="15" hidden="false" customHeight="false" outlineLevel="0" collapsed="false">
      <c r="A472" s="16" t="n">
        <v>46290</v>
      </c>
      <c r="B472" s="14" t="s">
        <v>244</v>
      </c>
      <c r="C472" s="15" t="str">
        <f aca="false">IF($B472="","",IFERROR(INDEX(Roster!$B$2:$B$301,MATCH($B472,Roster!$A$2:$A$301,0)),"ID not on Roster"))</f>
        <v>Esther R.</v>
      </c>
      <c r="D472" s="14" t="s">
        <v>448</v>
      </c>
      <c r="E472" s="14"/>
      <c r="F472" s="14"/>
      <c r="G472" s="19" t="s">
        <v>633</v>
      </c>
      <c r="H472" s="14"/>
      <c r="I472" s="16"/>
      <c r="J472" s="14"/>
      <c r="K472" s="14" t="s">
        <v>74</v>
      </c>
      <c r="L472" s="16"/>
      <c r="M472" s="15" t="str">
        <f aca="false">IF($I472="","",IF($J472="Yes","Done",IF($I472&lt;AsOf,"Overdue","Open")))</f>
        <v/>
      </c>
    </row>
    <row r="473" customFormat="false" ht="15" hidden="false" customHeight="false" outlineLevel="0" collapsed="false">
      <c r="A473" s="16" t="n">
        <v>46290</v>
      </c>
      <c r="B473" s="14" t="s">
        <v>249</v>
      </c>
      <c r="C473" s="15" t="str">
        <f aca="false">IF($B473="","",IFERROR(INDEX(Roster!$B$2:$B$301,MATCH($B473,Roster!$A$2:$A$301,0)),"ID not on Roster"))</f>
        <v>Amara D.</v>
      </c>
      <c r="D473" s="14" t="s">
        <v>448</v>
      </c>
      <c r="E473" s="14"/>
      <c r="F473" s="14"/>
      <c r="G473" s="19" t="s">
        <v>671</v>
      </c>
      <c r="H473" s="14"/>
      <c r="I473" s="16"/>
      <c r="J473" s="14"/>
      <c r="K473" s="14" t="s">
        <v>63</v>
      </c>
      <c r="L473" s="16" t="n">
        <v>46292</v>
      </c>
      <c r="M473" s="15" t="str">
        <f aca="false">IF($I473="","",IF($J473="Yes","Done",IF($I473&lt;AsOf,"Overdue","Open")))</f>
        <v/>
      </c>
    </row>
    <row r="474" customFormat="false" ht="15" hidden="false" customHeight="false" outlineLevel="0" collapsed="false">
      <c r="A474" s="16" t="n">
        <v>46290</v>
      </c>
      <c r="B474" s="14" t="s">
        <v>260</v>
      </c>
      <c r="C474" s="15" t="str">
        <f aca="false">IF($B474="","",IFERROR(INDEX(Roster!$B$2:$B$301,MATCH($B474,Roster!$A$2:$A$301,0)),"ID not on Roster"))</f>
        <v>Teo G.</v>
      </c>
      <c r="D474" s="14" t="s">
        <v>448</v>
      </c>
      <c r="E474" s="14"/>
      <c r="F474" s="14"/>
      <c r="G474" s="19" t="s">
        <v>672</v>
      </c>
      <c r="H474" s="14"/>
      <c r="I474" s="16"/>
      <c r="J474" s="14"/>
      <c r="K474" s="14" t="s">
        <v>101</v>
      </c>
      <c r="L474" s="16" t="n">
        <v>46290</v>
      </c>
      <c r="M474" s="15" t="str">
        <f aca="false">IF($I474="","",IF($J474="Yes","Done",IF($I474&lt;AsOf,"Overdue","Open")))</f>
        <v/>
      </c>
    </row>
    <row r="475" customFormat="false" ht="15" hidden="false" customHeight="false" outlineLevel="0" collapsed="false">
      <c r="A475" s="16" t="n">
        <v>46290</v>
      </c>
      <c r="B475" s="14" t="s">
        <v>307</v>
      </c>
      <c r="C475" s="15" t="str">
        <f aca="false">IF($B475="","",IFERROR(INDEX(Roster!$B$2:$B$301,MATCH($B475,Roster!$A$2:$A$301,0)),"ID not on Roster"))</f>
        <v>Ines Z.</v>
      </c>
      <c r="D475" s="14" t="s">
        <v>448</v>
      </c>
      <c r="E475" s="14"/>
      <c r="F475" s="14"/>
      <c r="G475" s="19" t="s">
        <v>673</v>
      </c>
      <c r="H475" s="14"/>
      <c r="I475" s="16"/>
      <c r="J475" s="14"/>
      <c r="K475" s="14" t="s">
        <v>84</v>
      </c>
      <c r="L475" s="16" t="n">
        <v>46293</v>
      </c>
      <c r="M475" s="15" t="str">
        <f aca="false">IF($I475="","",IF($J475="Yes","Done",IF($I475&lt;AsOf,"Overdue","Open")))</f>
        <v/>
      </c>
    </row>
    <row r="476" customFormat="false" ht="15" hidden="false" customHeight="false" outlineLevel="0" collapsed="false">
      <c r="A476" s="16" t="n">
        <v>46290</v>
      </c>
      <c r="B476" s="14" t="s">
        <v>311</v>
      </c>
      <c r="C476" s="15" t="str">
        <f aca="false">IF($B476="","",IFERROR(INDEX(Roster!$B$2:$B$301,MATCH($B476,Roster!$A$2:$A$301,0)),"ID not on Roster"))</f>
        <v>Bianca L.</v>
      </c>
      <c r="D476" s="14" t="s">
        <v>439</v>
      </c>
      <c r="E476" s="14"/>
      <c r="F476" s="14"/>
      <c r="G476" s="19" t="s">
        <v>442</v>
      </c>
      <c r="H476" s="14"/>
      <c r="I476" s="16"/>
      <c r="J476" s="14"/>
      <c r="K476" s="14" t="s">
        <v>101</v>
      </c>
      <c r="L476" s="16" t="n">
        <v>46293</v>
      </c>
      <c r="M476" s="15" t="str">
        <f aca="false">IF($I476="","",IF($J476="Yes","Done",IF($I476&lt;AsOf,"Overdue","Open")))</f>
        <v/>
      </c>
    </row>
    <row r="477" customFormat="false" ht="15" hidden="false" customHeight="false" outlineLevel="0" collapsed="false">
      <c r="A477" s="16" t="n">
        <v>46290</v>
      </c>
      <c r="B477" s="14" t="s">
        <v>315</v>
      </c>
      <c r="C477" s="15" t="str">
        <f aca="false">IF($B477="","",IFERROR(INDEX(Roster!$B$2:$B$301,MATCH($B477,Roster!$A$2:$A$301,0)),"ID not on Roster"))</f>
        <v>Adaeze K.</v>
      </c>
      <c r="D477" s="14" t="s">
        <v>518</v>
      </c>
      <c r="E477" s="14"/>
      <c r="F477" s="14"/>
      <c r="G477" s="19" t="s">
        <v>520</v>
      </c>
      <c r="H477" s="14"/>
      <c r="I477" s="16"/>
      <c r="J477" s="14"/>
      <c r="K477" s="14" t="s">
        <v>63</v>
      </c>
      <c r="L477" s="16" t="n">
        <v>46291</v>
      </c>
      <c r="M477" s="15" t="str">
        <f aca="false">IF($I477="","",IF($J477="Yes","Done",IF($I477&lt;AsOf,"Overdue","Open")))</f>
        <v/>
      </c>
    </row>
    <row r="478" customFormat="false" ht="15" hidden="false" customHeight="false" outlineLevel="0" collapsed="false">
      <c r="A478" s="16" t="n">
        <v>46290</v>
      </c>
      <c r="B478" s="14" t="s">
        <v>350</v>
      </c>
      <c r="C478" s="15" t="str">
        <f aca="false">IF($B478="","",IFERROR(INDEX(Roster!$B$2:$B$301,MATCH($B478,Roster!$A$2:$A$301,0)),"ID not on Roster"))</f>
        <v>Kofi G.</v>
      </c>
      <c r="D478" s="14" t="s">
        <v>448</v>
      </c>
      <c r="E478" s="14"/>
      <c r="F478" s="14"/>
      <c r="G478" s="19" t="s">
        <v>674</v>
      </c>
      <c r="H478" s="14"/>
      <c r="I478" s="16"/>
      <c r="J478" s="14"/>
      <c r="K478" s="14" t="s">
        <v>101</v>
      </c>
      <c r="L478" s="16"/>
      <c r="M478" s="15" t="str">
        <f aca="false">IF($I478="","",IF($J478="Yes","Done",IF($I478&lt;AsOf,"Overdue","Open")))</f>
        <v/>
      </c>
    </row>
    <row r="479" customFormat="false" ht="15" hidden="false" customHeight="false" outlineLevel="0" collapsed="false">
      <c r="A479" s="16" t="n">
        <v>46290</v>
      </c>
      <c r="B479" s="14" t="s">
        <v>363</v>
      </c>
      <c r="C479" s="15" t="str">
        <f aca="false">IF($B479="","",IFERROR(INDEX(Roster!$B$2:$B$301,MATCH($B479,Roster!$A$2:$A$301,0)),"ID not on Roster"))</f>
        <v>Tala D.</v>
      </c>
      <c r="D479" s="14" t="s">
        <v>525</v>
      </c>
      <c r="E479" s="14" t="s">
        <v>660</v>
      </c>
      <c r="F479" s="14" t="s">
        <v>600</v>
      </c>
      <c r="G479" s="19" t="s">
        <v>661</v>
      </c>
      <c r="H479" s="14" t="s">
        <v>662</v>
      </c>
      <c r="I479" s="16" t="n">
        <v>46304</v>
      </c>
      <c r="J479" s="14"/>
      <c r="K479" s="14" t="s">
        <v>84</v>
      </c>
      <c r="L479" s="16" t="n">
        <v>46291</v>
      </c>
      <c r="M479" s="15" t="str">
        <f aca="false">IF($I479="","",IF($J479="Yes","Done",IF($I479&lt;AsOf,"Overdue","Open")))</f>
        <v>Open</v>
      </c>
    </row>
    <row r="480" customFormat="false" ht="15" hidden="false" customHeight="false" outlineLevel="0" collapsed="false">
      <c r="A480" s="16" t="n">
        <v>46290</v>
      </c>
      <c r="B480" s="14" t="s">
        <v>388</v>
      </c>
      <c r="C480" s="15" t="str">
        <f aca="false">IF($B480="","",IFERROR(INDEX(Roster!$B$2:$B$301,MATCH($B480,Roster!$A$2:$A$301,0)),"ID not on Roster"))</f>
        <v>Filipe H.</v>
      </c>
      <c r="D480" s="14" t="s">
        <v>439</v>
      </c>
      <c r="E480" s="14"/>
      <c r="F480" s="14"/>
      <c r="G480" s="19" t="s">
        <v>541</v>
      </c>
      <c r="H480" s="14"/>
      <c r="I480" s="16"/>
      <c r="J480" s="14"/>
      <c r="K480" s="14" t="s">
        <v>63</v>
      </c>
      <c r="L480" s="16" t="n">
        <v>46293</v>
      </c>
      <c r="M480" s="15" t="str">
        <f aca="false">IF($I480="","",IF($J480="Yes","Done",IF($I480&lt;AsOf,"Overdue","Open")))</f>
        <v/>
      </c>
    </row>
    <row r="481" customFormat="false" ht="15" hidden="false" customHeight="false" outlineLevel="0" collapsed="false">
      <c r="A481" s="16" t="n">
        <v>46290</v>
      </c>
      <c r="B481" s="14" t="s">
        <v>404</v>
      </c>
      <c r="C481" s="15" t="str">
        <f aca="false">IF($B481="","",IFERROR(INDEX(Roster!$B$2:$B$301,MATCH($B481,Roster!$A$2:$A$301,0)),"ID not on Roster"))</f>
        <v>Thandi B.</v>
      </c>
      <c r="D481" s="14" t="s">
        <v>518</v>
      </c>
      <c r="E481" s="14"/>
      <c r="F481" s="14"/>
      <c r="G481" s="19" t="s">
        <v>519</v>
      </c>
      <c r="H481" s="14"/>
      <c r="I481" s="16"/>
      <c r="J481" s="14"/>
      <c r="K481" s="14" t="s">
        <v>84</v>
      </c>
      <c r="L481" s="16" t="n">
        <v>46292</v>
      </c>
      <c r="M481" s="15" t="str">
        <f aca="false">IF($I481="","",IF($J481="Yes","Done",IF($I481&lt;AsOf,"Overdue","Open")))</f>
        <v/>
      </c>
    </row>
    <row r="482" customFormat="false" ht="15" hidden="false" customHeight="false" outlineLevel="0" collapsed="false">
      <c r="A482" s="16" t="n">
        <v>46291</v>
      </c>
      <c r="B482" s="14" t="s">
        <v>128</v>
      </c>
      <c r="C482" s="15" t="str">
        <f aca="false">IF($B482="","",IFERROR(INDEX(Roster!$B$2:$B$301,MATCH($B482,Roster!$A$2:$A$301,0)),"ID not on Roster"))</f>
        <v>Sipho C.</v>
      </c>
      <c r="D482" s="14" t="s">
        <v>439</v>
      </c>
      <c r="E482" s="14"/>
      <c r="F482" s="14"/>
      <c r="G482" s="19" t="s">
        <v>445</v>
      </c>
      <c r="H482" s="14"/>
      <c r="I482" s="16"/>
      <c r="J482" s="14"/>
      <c r="K482" s="14" t="s">
        <v>74</v>
      </c>
      <c r="L482" s="16" t="n">
        <v>46291</v>
      </c>
      <c r="M482" s="15" t="str">
        <f aca="false">IF($I482="","",IF($J482="Yes","Done",IF($I482&lt;AsOf,"Overdue","Open")))</f>
        <v/>
      </c>
    </row>
    <row r="483" customFormat="false" ht="15" hidden="false" customHeight="false" outlineLevel="0" collapsed="false">
      <c r="A483" s="16" t="n">
        <v>46291</v>
      </c>
      <c r="B483" s="14" t="s">
        <v>130</v>
      </c>
      <c r="C483" s="15" t="str">
        <f aca="false">IF($B483="","",IFERROR(INDEX(Roster!$B$2:$B$301,MATCH($B483,Roster!$A$2:$A$301,0)),"ID not on Roster"))</f>
        <v>Adaeze F.</v>
      </c>
      <c r="D483" s="14" t="s">
        <v>439</v>
      </c>
      <c r="E483" s="14"/>
      <c r="F483" s="14"/>
      <c r="G483" s="19" t="s">
        <v>445</v>
      </c>
      <c r="H483" s="14"/>
      <c r="I483" s="16"/>
      <c r="J483" s="14"/>
      <c r="K483" s="14" t="s">
        <v>63</v>
      </c>
      <c r="L483" s="16" t="n">
        <v>46293</v>
      </c>
      <c r="M483" s="15" t="str">
        <f aca="false">IF($I483="","",IF($J483="Yes","Done",IF($I483&lt;AsOf,"Overdue","Open")))</f>
        <v/>
      </c>
    </row>
    <row r="484" customFormat="false" ht="15" hidden="false" customHeight="false" outlineLevel="0" collapsed="false">
      <c r="A484" s="16" t="n">
        <v>46291</v>
      </c>
      <c r="B484" s="14" t="s">
        <v>160</v>
      </c>
      <c r="C484" s="15" t="str">
        <f aca="false">IF($B484="","",IFERROR(INDEX(Roster!$B$2:$B$301,MATCH($B484,Roster!$A$2:$A$301,0)),"ID not on Roster"))</f>
        <v>Rania J.</v>
      </c>
      <c r="D484" s="14" t="s">
        <v>448</v>
      </c>
      <c r="E484" s="14"/>
      <c r="F484" s="14"/>
      <c r="G484" s="19" t="s">
        <v>488</v>
      </c>
      <c r="H484" s="14"/>
      <c r="I484" s="16"/>
      <c r="J484" s="14"/>
      <c r="K484" s="14" t="s">
        <v>84</v>
      </c>
      <c r="L484" s="16" t="n">
        <v>46294</v>
      </c>
      <c r="M484" s="15" t="str">
        <f aca="false">IF($I484="","",IF($J484="Yes","Done",IF($I484&lt;AsOf,"Overdue","Open")))</f>
        <v/>
      </c>
    </row>
    <row r="485" customFormat="false" ht="15" hidden="false" customHeight="false" outlineLevel="0" collapsed="false">
      <c r="A485" s="16" t="n">
        <v>46291</v>
      </c>
      <c r="B485" s="14" t="s">
        <v>164</v>
      </c>
      <c r="C485" s="15" t="str">
        <f aca="false">IF($B485="","",IFERROR(INDEX(Roster!$B$2:$B$301,MATCH($B485,Roster!$A$2:$A$301,0)),"ID not on Roster"))</f>
        <v>Gabriel S.</v>
      </c>
      <c r="D485" s="14" t="s">
        <v>448</v>
      </c>
      <c r="E485" s="14"/>
      <c r="F485" s="14"/>
      <c r="G485" s="19" t="s">
        <v>592</v>
      </c>
      <c r="H485" s="14"/>
      <c r="I485" s="16"/>
      <c r="J485" s="14"/>
      <c r="K485" s="14" t="s">
        <v>101</v>
      </c>
      <c r="L485" s="16"/>
      <c r="M485" s="15" t="str">
        <f aca="false">IF($I485="","",IF($J485="Yes","Done",IF($I485&lt;AsOf,"Overdue","Open")))</f>
        <v/>
      </c>
    </row>
    <row r="486" customFormat="false" ht="15" hidden="false" customHeight="false" outlineLevel="0" collapsed="false">
      <c r="A486" s="16" t="n">
        <v>46291</v>
      </c>
      <c r="B486" s="14" t="s">
        <v>182</v>
      </c>
      <c r="C486" s="15" t="str">
        <f aca="false">IF($B486="","",IFERROR(INDEX(Roster!$B$2:$B$301,MATCH($B486,Roster!$A$2:$A$301,0)),"ID not on Roster"))</f>
        <v>Yara J.</v>
      </c>
      <c r="D486" s="14" t="s">
        <v>448</v>
      </c>
      <c r="E486" s="14"/>
      <c r="F486" s="14"/>
      <c r="G486" s="19" t="s">
        <v>463</v>
      </c>
      <c r="H486" s="14"/>
      <c r="I486" s="16"/>
      <c r="J486" s="14"/>
      <c r="K486" s="14" t="s">
        <v>63</v>
      </c>
      <c r="L486" s="16" t="n">
        <v>46292</v>
      </c>
      <c r="M486" s="15" t="str">
        <f aca="false">IF($I486="","",IF($J486="Yes","Done",IF($I486&lt;AsOf,"Overdue","Open")))</f>
        <v/>
      </c>
    </row>
    <row r="487" customFormat="false" ht="15" hidden="false" customHeight="false" outlineLevel="0" collapsed="false">
      <c r="A487" s="16" t="n">
        <v>46291</v>
      </c>
      <c r="B487" s="14" t="s">
        <v>203</v>
      </c>
      <c r="C487" s="15" t="str">
        <f aca="false">IF($B487="","",IFERROR(INDEX(Roster!$B$2:$B$301,MATCH($B487,Roster!$A$2:$A$301,0)),"ID not on Roster"))</f>
        <v>Julia S.</v>
      </c>
      <c r="D487" s="14" t="s">
        <v>448</v>
      </c>
      <c r="E487" s="14"/>
      <c r="F487" s="14"/>
      <c r="G487" s="19" t="s">
        <v>576</v>
      </c>
      <c r="H487" s="14"/>
      <c r="I487" s="16"/>
      <c r="J487" s="14"/>
      <c r="K487" s="14" t="s">
        <v>84</v>
      </c>
      <c r="L487" s="16" t="n">
        <v>46292</v>
      </c>
      <c r="M487" s="15" t="str">
        <f aca="false">IF($I487="","",IF($J487="Yes","Done",IF($I487&lt;AsOf,"Overdue","Open")))</f>
        <v/>
      </c>
    </row>
    <row r="488" customFormat="false" ht="15" hidden="false" customHeight="false" outlineLevel="0" collapsed="false">
      <c r="A488" s="16" t="n">
        <v>46291</v>
      </c>
      <c r="B488" s="14" t="s">
        <v>207</v>
      </c>
      <c r="C488" s="15" t="str">
        <f aca="false">IF($B488="","",IFERROR(INDEX(Roster!$B$2:$B$301,MATCH($B488,Roster!$A$2:$A$301,0)),"ID not on Roster"))</f>
        <v>Zanele P.</v>
      </c>
      <c r="D488" s="14" t="s">
        <v>448</v>
      </c>
      <c r="E488" s="14"/>
      <c r="F488" s="14"/>
      <c r="G488" s="19" t="s">
        <v>643</v>
      </c>
      <c r="H488" s="14"/>
      <c r="I488" s="16"/>
      <c r="J488" s="14"/>
      <c r="K488" s="14" t="s">
        <v>84</v>
      </c>
      <c r="L488" s="16"/>
      <c r="M488" s="15" t="str">
        <f aca="false">IF($I488="","",IF($J488="Yes","Done",IF($I488&lt;AsOf,"Overdue","Open")))</f>
        <v/>
      </c>
    </row>
    <row r="489" customFormat="false" ht="15" hidden="false" customHeight="false" outlineLevel="0" collapsed="false">
      <c r="A489" s="16" t="n">
        <v>46291</v>
      </c>
      <c r="B489" s="14" t="s">
        <v>209</v>
      </c>
      <c r="C489" s="15" t="str">
        <f aca="false">IF($B489="","",IFERROR(INDEX(Roster!$B$2:$B$301,MATCH($B489,Roster!$A$2:$A$301,0)),"ID not on Roster"))</f>
        <v>Hana A.</v>
      </c>
      <c r="D489" s="14" t="s">
        <v>448</v>
      </c>
      <c r="E489" s="14"/>
      <c r="F489" s="14"/>
      <c r="G489" s="19" t="s">
        <v>675</v>
      </c>
      <c r="H489" s="14"/>
      <c r="I489" s="16"/>
      <c r="J489" s="14"/>
      <c r="K489" s="14" t="s">
        <v>84</v>
      </c>
      <c r="L489" s="16" t="n">
        <v>46294</v>
      </c>
      <c r="M489" s="15" t="str">
        <f aca="false">IF($I489="","",IF($J489="Yes","Done",IF($I489&lt;AsOf,"Overdue","Open")))</f>
        <v/>
      </c>
    </row>
    <row r="490" customFormat="false" ht="15" hidden="false" customHeight="false" outlineLevel="0" collapsed="false">
      <c r="A490" s="16" t="n">
        <v>46291</v>
      </c>
      <c r="B490" s="14" t="s">
        <v>256</v>
      </c>
      <c r="C490" s="15" t="str">
        <f aca="false">IF($B490="","",IFERROR(INDEX(Roster!$B$2:$B$301,MATCH($B490,Roster!$A$2:$A$301,0)),"ID not on Roster"))</f>
        <v>Helena L.</v>
      </c>
      <c r="D490" s="14" t="s">
        <v>439</v>
      </c>
      <c r="E490" s="14"/>
      <c r="F490" s="14"/>
      <c r="G490" s="19" t="s">
        <v>440</v>
      </c>
      <c r="H490" s="14"/>
      <c r="I490" s="16"/>
      <c r="J490" s="14"/>
      <c r="K490" s="14" t="s">
        <v>101</v>
      </c>
      <c r="L490" s="16" t="n">
        <v>46293</v>
      </c>
      <c r="M490" s="15" t="str">
        <f aca="false">IF($I490="","",IF($J490="Yes","Done",IF($I490&lt;AsOf,"Overdue","Open")))</f>
        <v/>
      </c>
    </row>
    <row r="491" customFormat="false" ht="15" hidden="false" customHeight="false" outlineLevel="0" collapsed="false">
      <c r="A491" s="16" t="n">
        <v>46291</v>
      </c>
      <c r="B491" s="14" t="s">
        <v>286</v>
      </c>
      <c r="C491" s="15" t="str">
        <f aca="false">IF($B491="","",IFERROR(INDEX(Roster!$B$2:$B$301,MATCH($B491,Roster!$A$2:$A$301,0)),"ID not on Roster"))</f>
        <v>Karina O.</v>
      </c>
      <c r="D491" s="14" t="s">
        <v>448</v>
      </c>
      <c r="E491" s="14"/>
      <c r="F491" s="14"/>
      <c r="G491" s="19" t="s">
        <v>676</v>
      </c>
      <c r="H491" s="14"/>
      <c r="I491" s="16"/>
      <c r="J491" s="14"/>
      <c r="K491" s="14" t="s">
        <v>74</v>
      </c>
      <c r="L491" s="16" t="n">
        <v>46292</v>
      </c>
      <c r="M491" s="15" t="str">
        <f aca="false">IF($I491="","",IF($J491="Yes","Done",IF($I491&lt;AsOf,"Overdue","Open")))</f>
        <v/>
      </c>
    </row>
    <row r="492" customFormat="false" ht="15" hidden="false" customHeight="false" outlineLevel="0" collapsed="false">
      <c r="A492" s="16" t="n">
        <v>46291</v>
      </c>
      <c r="B492" s="14" t="s">
        <v>295</v>
      </c>
      <c r="C492" s="15" t="str">
        <f aca="false">IF($B492="","",IFERROR(INDEX(Roster!$B$2:$B$301,MATCH($B492,Roster!$A$2:$A$301,0)),"ID not on Roster"))</f>
        <v>Imran F.</v>
      </c>
      <c r="D492" s="14" t="s">
        <v>439</v>
      </c>
      <c r="E492" s="14"/>
      <c r="F492" s="14"/>
      <c r="G492" s="19" t="s">
        <v>441</v>
      </c>
      <c r="H492" s="14"/>
      <c r="I492" s="16"/>
      <c r="J492" s="14"/>
      <c r="K492" s="14" t="s">
        <v>84</v>
      </c>
      <c r="L492" s="16" t="n">
        <v>46292</v>
      </c>
      <c r="M492" s="15" t="str">
        <f aca="false">IF($I492="","",IF($J492="Yes","Done",IF($I492&lt;AsOf,"Overdue","Open")))</f>
        <v/>
      </c>
    </row>
    <row r="493" customFormat="false" ht="15" hidden="false" customHeight="false" outlineLevel="0" collapsed="false">
      <c r="A493" s="16" t="n">
        <v>46291</v>
      </c>
      <c r="B493" s="14" t="s">
        <v>299</v>
      </c>
      <c r="C493" s="15" t="str">
        <f aca="false">IF($B493="","",IFERROR(INDEX(Roster!$B$2:$B$301,MATCH($B493,Roster!$A$2:$A$301,0)),"ID not on Roster"))</f>
        <v>Mateo B.</v>
      </c>
      <c r="D493" s="14" t="s">
        <v>448</v>
      </c>
      <c r="E493" s="14"/>
      <c r="F493" s="14"/>
      <c r="G493" s="19" t="s">
        <v>470</v>
      </c>
      <c r="H493" s="14"/>
      <c r="I493" s="16"/>
      <c r="J493" s="14"/>
      <c r="K493" s="14" t="s">
        <v>84</v>
      </c>
      <c r="L493" s="16" t="n">
        <v>46294</v>
      </c>
      <c r="M493" s="15" t="str">
        <f aca="false">IF($I493="","",IF($J493="Yes","Done",IF($I493&lt;AsOf,"Overdue","Open")))</f>
        <v/>
      </c>
    </row>
    <row r="494" customFormat="false" ht="15" hidden="false" customHeight="false" outlineLevel="0" collapsed="false">
      <c r="A494" s="16" t="n">
        <v>46291</v>
      </c>
      <c r="B494" s="14" t="s">
        <v>357</v>
      </c>
      <c r="C494" s="15" t="str">
        <f aca="false">IF($B494="","",IFERROR(INDEX(Roster!$B$2:$B$301,MATCH($B494,Roster!$A$2:$A$301,0)),"ID not on Roster"))</f>
        <v>Yara V.</v>
      </c>
      <c r="D494" s="14" t="s">
        <v>448</v>
      </c>
      <c r="E494" s="14"/>
      <c r="F494" s="14"/>
      <c r="G494" s="19" t="s">
        <v>677</v>
      </c>
      <c r="H494" s="14"/>
      <c r="I494" s="16"/>
      <c r="J494" s="14"/>
      <c r="K494" s="14" t="s">
        <v>84</v>
      </c>
      <c r="L494" s="16" t="n">
        <v>46293</v>
      </c>
      <c r="M494" s="15" t="str">
        <f aca="false">IF($I494="","",IF($J494="Yes","Done",IF($I494&lt;AsOf,"Overdue","Open")))</f>
        <v/>
      </c>
    </row>
    <row r="495" customFormat="false" ht="15" hidden="false" customHeight="false" outlineLevel="0" collapsed="false">
      <c r="A495" s="16" t="n">
        <v>46291</v>
      </c>
      <c r="B495" s="14" t="s">
        <v>396</v>
      </c>
      <c r="C495" s="15" t="str">
        <f aca="false">IF($B495="","",IFERROR(INDEX(Roster!$B$2:$B$301,MATCH($B495,Roster!$A$2:$A$301,0)),"ID not on Roster"))</f>
        <v>Marco F.</v>
      </c>
      <c r="D495" s="14" t="s">
        <v>439</v>
      </c>
      <c r="E495" s="14"/>
      <c r="F495" s="14"/>
      <c r="G495" s="19" t="s">
        <v>530</v>
      </c>
      <c r="H495" s="14"/>
      <c r="I495" s="16"/>
      <c r="J495" s="14"/>
      <c r="K495" s="14" t="s">
        <v>84</v>
      </c>
      <c r="L495" s="16" t="n">
        <v>46293</v>
      </c>
      <c r="M495" s="15" t="str">
        <f aca="false">IF($I495="","",IF($J495="Yes","Done",IF($I495&lt;AsOf,"Overdue","Open")))</f>
        <v/>
      </c>
    </row>
    <row r="496" customFormat="false" ht="15" hidden="false" customHeight="false" outlineLevel="0" collapsed="false">
      <c r="A496" s="16" t="n">
        <v>46292</v>
      </c>
      <c r="B496" s="14" t="s">
        <v>75</v>
      </c>
      <c r="C496" s="15" t="str">
        <f aca="false">IF($B496="","",IFERROR(INDEX(Roster!$B$2:$B$301,MATCH($B496,Roster!$A$2:$A$301,0)),"ID not on Roster"))</f>
        <v>Caio O.</v>
      </c>
      <c r="D496" s="14" t="s">
        <v>439</v>
      </c>
      <c r="E496" s="14"/>
      <c r="F496" s="14"/>
      <c r="G496" s="19" t="s">
        <v>442</v>
      </c>
      <c r="H496" s="14"/>
      <c r="I496" s="16"/>
      <c r="J496" s="14"/>
      <c r="K496" s="14" t="s">
        <v>74</v>
      </c>
      <c r="L496" s="16" t="n">
        <v>46295</v>
      </c>
      <c r="M496" s="15" t="str">
        <f aca="false">IF($I496="","",IF($J496="Yes","Done",IF($I496&lt;AsOf,"Overdue","Open")))</f>
        <v/>
      </c>
    </row>
    <row r="497" customFormat="false" ht="15" hidden="false" customHeight="false" outlineLevel="0" collapsed="false">
      <c r="A497" s="16" t="n">
        <v>46292</v>
      </c>
      <c r="B497" s="14" t="s">
        <v>90</v>
      </c>
      <c r="C497" s="15" t="str">
        <f aca="false">IF($B497="","",IFERROR(INDEX(Roster!$B$2:$B$301,MATCH($B497,Roster!$A$2:$A$301,0)),"ID not on Roster"))</f>
        <v>Bilal F.</v>
      </c>
      <c r="D497" s="14" t="s">
        <v>448</v>
      </c>
      <c r="E497" s="14"/>
      <c r="F497" s="14"/>
      <c r="G497" s="19" t="s">
        <v>488</v>
      </c>
      <c r="H497" s="14"/>
      <c r="I497" s="16"/>
      <c r="J497" s="14"/>
      <c r="K497" s="14" t="s">
        <v>74</v>
      </c>
      <c r="L497" s="16" t="n">
        <v>46292</v>
      </c>
      <c r="M497" s="15" t="str">
        <f aca="false">IF($I497="","",IF($J497="Yes","Done",IF($I497&lt;AsOf,"Overdue","Open")))</f>
        <v/>
      </c>
    </row>
    <row r="498" customFormat="false" ht="15" hidden="false" customHeight="false" outlineLevel="0" collapsed="false">
      <c r="A498" s="16" t="n">
        <v>46292</v>
      </c>
      <c r="B498" s="14" t="s">
        <v>102</v>
      </c>
      <c r="C498" s="15" t="str">
        <f aca="false">IF($B498="","",IFERROR(INDEX(Roster!$B$2:$B$301,MATCH($B498,Roster!$A$2:$A$301,0)),"ID not on Roster"))</f>
        <v>Gideon H.</v>
      </c>
      <c r="D498" s="14" t="s">
        <v>439</v>
      </c>
      <c r="E498" s="14"/>
      <c r="F498" s="14"/>
      <c r="G498" s="19" t="s">
        <v>445</v>
      </c>
      <c r="H498" s="14"/>
      <c r="I498" s="16"/>
      <c r="J498" s="14"/>
      <c r="K498" s="14" t="s">
        <v>84</v>
      </c>
      <c r="L498" s="16" t="n">
        <v>46293</v>
      </c>
      <c r="M498" s="15" t="str">
        <f aca="false">IF($I498="","",IF($J498="Yes","Done",IF($I498&lt;AsOf,"Overdue","Open")))</f>
        <v/>
      </c>
    </row>
    <row r="499" customFormat="false" ht="15" hidden="false" customHeight="false" outlineLevel="0" collapsed="false">
      <c r="A499" s="16" t="n">
        <v>46292</v>
      </c>
      <c r="B499" s="14" t="s">
        <v>109</v>
      </c>
      <c r="C499" s="15" t="str">
        <f aca="false">IF($B499="","",IFERROR(INDEX(Roster!$B$2:$B$301,MATCH($B499,Roster!$A$2:$A$301,0)),"ID not on Roster"))</f>
        <v>Femi W.</v>
      </c>
      <c r="D499" s="14" t="s">
        <v>448</v>
      </c>
      <c r="E499" s="14"/>
      <c r="F499" s="14"/>
      <c r="G499" s="19" t="s">
        <v>624</v>
      </c>
      <c r="H499" s="14"/>
      <c r="I499" s="16"/>
      <c r="J499" s="14"/>
      <c r="K499" s="14" t="s">
        <v>74</v>
      </c>
      <c r="L499" s="16" t="n">
        <v>46294</v>
      </c>
      <c r="M499" s="15" t="str">
        <f aca="false">IF($I499="","",IF($J499="Yes","Done",IF($I499&lt;AsOf,"Overdue","Open")))</f>
        <v/>
      </c>
    </row>
    <row r="500" customFormat="false" ht="15" hidden="false" customHeight="false" outlineLevel="0" collapsed="false">
      <c r="A500" s="16" t="n">
        <v>46292</v>
      </c>
      <c r="B500" s="14" t="s">
        <v>142</v>
      </c>
      <c r="C500" s="15" t="str">
        <f aca="false">IF($B500="","",IFERROR(INDEX(Roster!$B$2:$B$301,MATCH($B500,Roster!$A$2:$A$301,0)),"ID not on Roster"))</f>
        <v>Gabriel M.</v>
      </c>
      <c r="D500" s="14" t="s">
        <v>439</v>
      </c>
      <c r="E500" s="14"/>
      <c r="F500" s="14"/>
      <c r="G500" s="19" t="s">
        <v>445</v>
      </c>
      <c r="H500" s="14"/>
      <c r="I500" s="16"/>
      <c r="J500" s="14"/>
      <c r="K500" s="14" t="s">
        <v>74</v>
      </c>
      <c r="L500" s="16" t="n">
        <v>46293</v>
      </c>
      <c r="M500" s="15" t="str">
        <f aca="false">IF($I500="","",IF($J500="Yes","Done",IF($I500&lt;AsOf,"Overdue","Open")))</f>
        <v/>
      </c>
    </row>
    <row r="501" customFormat="false" ht="15" hidden="false" customHeight="false" outlineLevel="0" collapsed="false">
      <c r="A501" s="16" t="n">
        <v>46292</v>
      </c>
      <c r="B501" s="14" t="s">
        <v>156</v>
      </c>
      <c r="C501" s="15" t="str">
        <f aca="false">IF($B501="","",IFERROR(INDEX(Roster!$B$2:$B$301,MATCH($B501,Roster!$A$2:$A$301,0)),"ID not on Roster"))</f>
        <v>Julia P.</v>
      </c>
      <c r="D501" s="14" t="s">
        <v>448</v>
      </c>
      <c r="E501" s="14"/>
      <c r="F501" s="14"/>
      <c r="G501" s="19" t="s">
        <v>678</v>
      </c>
      <c r="H501" s="14"/>
      <c r="I501" s="16"/>
      <c r="J501" s="14"/>
      <c r="K501" s="14" t="s">
        <v>63</v>
      </c>
      <c r="L501" s="16" t="n">
        <v>46294</v>
      </c>
      <c r="M501" s="15" t="str">
        <f aca="false">IF($I501="","",IF($J501="Yes","Done",IF($I501&lt;AsOf,"Overdue","Open")))</f>
        <v/>
      </c>
    </row>
    <row r="502" customFormat="false" ht="15" hidden="false" customHeight="false" outlineLevel="0" collapsed="false">
      <c r="A502" s="16" t="n">
        <v>46292</v>
      </c>
      <c r="B502" s="14" t="s">
        <v>166</v>
      </c>
      <c r="C502" s="15" t="str">
        <f aca="false">IF($B502="","",IFERROR(INDEX(Roster!$B$2:$B$301,MATCH($B502,Roster!$A$2:$A$301,0)),"ID not on Roster"))</f>
        <v>Ximena I.</v>
      </c>
      <c r="D502" s="14" t="s">
        <v>448</v>
      </c>
      <c r="E502" s="14"/>
      <c r="F502" s="14"/>
      <c r="G502" s="19" t="s">
        <v>564</v>
      </c>
      <c r="H502" s="14"/>
      <c r="I502" s="16"/>
      <c r="J502" s="14"/>
      <c r="K502" s="14" t="s">
        <v>74</v>
      </c>
      <c r="L502" s="16" t="n">
        <v>46292</v>
      </c>
      <c r="M502" s="15" t="str">
        <f aca="false">IF($I502="","",IF($J502="Yes","Done",IF($I502&lt;AsOf,"Overdue","Open")))</f>
        <v/>
      </c>
    </row>
    <row r="503" customFormat="false" ht="15" hidden="false" customHeight="false" outlineLevel="0" collapsed="false">
      <c r="A503" s="16" t="n">
        <v>46292</v>
      </c>
      <c r="B503" s="14" t="s">
        <v>196</v>
      </c>
      <c r="C503" s="15" t="str">
        <f aca="false">IF($B503="","",IFERROR(INDEX(Roster!$B$2:$B$301,MATCH($B503,Roster!$A$2:$A$301,0)),"ID not on Roster"))</f>
        <v>Beatriz S.</v>
      </c>
      <c r="D503" s="14" t="s">
        <v>448</v>
      </c>
      <c r="E503" s="14"/>
      <c r="F503" s="14"/>
      <c r="G503" s="19" t="s">
        <v>679</v>
      </c>
      <c r="H503" s="14"/>
      <c r="I503" s="16"/>
      <c r="J503" s="14"/>
      <c r="K503" s="14" t="s">
        <v>84</v>
      </c>
      <c r="L503" s="16" t="n">
        <v>46295</v>
      </c>
      <c r="M503" s="15" t="str">
        <f aca="false">IF($I503="","",IF($J503="Yes","Done",IF($I503&lt;AsOf,"Overdue","Open")))</f>
        <v/>
      </c>
    </row>
    <row r="504" customFormat="false" ht="15" hidden="false" customHeight="false" outlineLevel="0" collapsed="false">
      <c r="A504" s="16" t="n">
        <v>46292</v>
      </c>
      <c r="B504" s="14" t="s">
        <v>216</v>
      </c>
      <c r="C504" s="15" t="str">
        <f aca="false">IF($B504="","",IFERROR(INDEX(Roster!$B$2:$B$301,MATCH($B504,Roster!$A$2:$A$301,0)),"ID not on Roster"))</f>
        <v>Joaquin W.</v>
      </c>
      <c r="D504" s="14" t="s">
        <v>448</v>
      </c>
      <c r="E504" s="14"/>
      <c r="F504" s="14"/>
      <c r="G504" s="19" t="s">
        <v>680</v>
      </c>
      <c r="H504" s="14"/>
      <c r="I504" s="16"/>
      <c r="J504" s="14"/>
      <c r="K504" s="14" t="s">
        <v>101</v>
      </c>
      <c r="L504" s="16" t="n">
        <v>46295</v>
      </c>
      <c r="M504" s="15" t="str">
        <f aca="false">IF($I504="","",IF($J504="Yes","Done",IF($I504&lt;AsOf,"Overdue","Open")))</f>
        <v/>
      </c>
    </row>
    <row r="505" customFormat="false" ht="15" hidden="false" customHeight="false" outlineLevel="0" collapsed="false">
      <c r="A505" s="16" t="n">
        <v>46292</v>
      </c>
      <c r="B505" s="14" t="s">
        <v>311</v>
      </c>
      <c r="C505" s="15" t="str">
        <f aca="false">IF($B505="","",IFERROR(INDEX(Roster!$B$2:$B$301,MATCH($B505,Roster!$A$2:$A$301,0)),"ID not on Roster"))</f>
        <v>Bianca L.</v>
      </c>
      <c r="D505" s="14" t="s">
        <v>448</v>
      </c>
      <c r="E505" s="14"/>
      <c r="F505" s="14"/>
      <c r="G505" s="19" t="s">
        <v>495</v>
      </c>
      <c r="H505" s="14"/>
      <c r="I505" s="16"/>
      <c r="J505" s="14"/>
      <c r="K505" s="14" t="s">
        <v>101</v>
      </c>
      <c r="L505" s="16" t="n">
        <v>46293</v>
      </c>
      <c r="M505" s="15" t="str">
        <f aca="false">IF($I505="","",IF($J505="Yes","Done",IF($I505&lt;AsOf,"Overdue","Open")))</f>
        <v/>
      </c>
    </row>
    <row r="506" customFormat="false" ht="15" hidden="false" customHeight="false" outlineLevel="0" collapsed="false">
      <c r="A506" s="16" t="n">
        <v>46292</v>
      </c>
      <c r="B506" s="14" t="s">
        <v>319</v>
      </c>
      <c r="C506" s="15" t="str">
        <f aca="false">IF($B506="","",IFERROR(INDEX(Roster!$B$2:$B$301,MATCH($B506,Roster!$A$2:$A$301,0)),"ID not on Roster"))</f>
        <v>Ivan D.</v>
      </c>
      <c r="D506" s="14" t="s">
        <v>523</v>
      </c>
      <c r="E506" s="14"/>
      <c r="F506" s="14"/>
      <c r="G506" s="19" t="s">
        <v>524</v>
      </c>
      <c r="H506" s="14"/>
      <c r="I506" s="16"/>
      <c r="J506" s="14"/>
      <c r="K506" s="14" t="s">
        <v>74</v>
      </c>
      <c r="L506" s="16" t="n">
        <v>46292</v>
      </c>
      <c r="M506" s="15" t="str">
        <f aca="false">IF($I506="","",IF($J506="Yes","Done",IF($I506&lt;AsOf,"Overdue","Open")))</f>
        <v/>
      </c>
    </row>
    <row r="507" customFormat="false" ht="15" hidden="false" customHeight="false" outlineLevel="0" collapsed="false">
      <c r="A507" s="16" t="n">
        <v>46292</v>
      </c>
      <c r="B507" s="14" t="s">
        <v>328</v>
      </c>
      <c r="C507" s="15" t="str">
        <f aca="false">IF($B507="","",IFERROR(INDEX(Roster!$B$2:$B$301,MATCH($B507,Roster!$A$2:$A$301,0)),"ID not on Roster"))</f>
        <v>Filipe I.</v>
      </c>
      <c r="D507" s="14" t="s">
        <v>439</v>
      </c>
      <c r="E507" s="14"/>
      <c r="F507" s="14"/>
      <c r="G507" s="19" t="s">
        <v>442</v>
      </c>
      <c r="H507" s="14"/>
      <c r="I507" s="16"/>
      <c r="J507" s="14"/>
      <c r="K507" s="14" t="s">
        <v>101</v>
      </c>
      <c r="L507" s="16" t="n">
        <v>46294</v>
      </c>
      <c r="M507" s="15" t="str">
        <f aca="false">IF($I507="","",IF($J507="Yes","Done",IF($I507&lt;AsOf,"Overdue","Open")))</f>
        <v/>
      </c>
    </row>
    <row r="508" customFormat="false" ht="15" hidden="false" customHeight="false" outlineLevel="0" collapsed="false">
      <c r="A508" s="16" t="n">
        <v>46292</v>
      </c>
      <c r="B508" s="14" t="s">
        <v>342</v>
      </c>
      <c r="C508" s="15" t="str">
        <f aca="false">IF($B508="","",IFERROR(INDEX(Roster!$B$2:$B$301,MATCH($B508,Roster!$A$2:$A$301,0)),"ID not on Roster"))</f>
        <v>Luis H.</v>
      </c>
      <c r="D508" s="14" t="s">
        <v>448</v>
      </c>
      <c r="E508" s="14"/>
      <c r="F508" s="14"/>
      <c r="G508" s="19" t="s">
        <v>501</v>
      </c>
      <c r="H508" s="14"/>
      <c r="I508" s="16"/>
      <c r="J508" s="14"/>
      <c r="K508" s="14" t="s">
        <v>74</v>
      </c>
      <c r="L508" s="16" t="n">
        <v>46295</v>
      </c>
      <c r="M508" s="15" t="str">
        <f aca="false">IF($I508="","",IF($J508="Yes","Done",IF($I508&lt;AsOf,"Overdue","Open")))</f>
        <v/>
      </c>
    </row>
    <row r="509" customFormat="false" ht="15" hidden="false" customHeight="false" outlineLevel="0" collapsed="false">
      <c r="A509" s="16" t="n">
        <v>46292</v>
      </c>
      <c r="B509" s="14" t="s">
        <v>344</v>
      </c>
      <c r="C509" s="15" t="str">
        <f aca="false">IF($B509="","",IFERROR(INDEX(Roster!$B$2:$B$301,MATCH($B509,Roster!$A$2:$A$301,0)),"ID not on Roster"))</f>
        <v>Joaquin L.</v>
      </c>
      <c r="D509" s="14" t="s">
        <v>439</v>
      </c>
      <c r="E509" s="14"/>
      <c r="F509" s="14"/>
      <c r="G509" s="19" t="s">
        <v>442</v>
      </c>
      <c r="H509" s="14"/>
      <c r="I509" s="16"/>
      <c r="J509" s="14"/>
      <c r="K509" s="14" t="s">
        <v>101</v>
      </c>
      <c r="L509" s="16" t="n">
        <v>46294</v>
      </c>
      <c r="M509" s="15" t="str">
        <f aca="false">IF($I509="","",IF($J509="Yes","Done",IF($I509&lt;AsOf,"Overdue","Open")))</f>
        <v/>
      </c>
    </row>
    <row r="510" customFormat="false" ht="15" hidden="false" customHeight="false" outlineLevel="0" collapsed="false">
      <c r="A510" s="16" t="n">
        <v>46292</v>
      </c>
      <c r="B510" s="14" t="s">
        <v>361</v>
      </c>
      <c r="C510" s="15" t="str">
        <f aca="false">IF($B510="","",IFERROR(INDEX(Roster!$B$2:$B$301,MATCH($B510,Roster!$A$2:$A$301,0)),"ID not on Roster"))</f>
        <v>Hiroshi K.</v>
      </c>
      <c r="D510" s="14" t="s">
        <v>518</v>
      </c>
      <c r="E510" s="14"/>
      <c r="F510" s="14"/>
      <c r="G510" s="19" t="s">
        <v>520</v>
      </c>
      <c r="H510" s="14"/>
      <c r="I510" s="16"/>
      <c r="J510" s="14"/>
      <c r="K510" s="14" t="s">
        <v>101</v>
      </c>
      <c r="L510" s="16" t="n">
        <v>46293</v>
      </c>
      <c r="M510" s="15" t="str">
        <f aca="false">IF($I510="","",IF($J510="Yes","Done",IF($I510&lt;AsOf,"Overdue","Open")))</f>
        <v/>
      </c>
    </row>
    <row r="511" customFormat="false" ht="15" hidden="false" customHeight="false" outlineLevel="0" collapsed="false">
      <c r="A511" s="16" t="n">
        <v>46292</v>
      </c>
      <c r="B511" s="14" t="s">
        <v>376</v>
      </c>
      <c r="C511" s="15" t="str">
        <f aca="false">IF($B511="","",IFERROR(INDEX(Roster!$B$2:$B$301,MATCH($B511,Roster!$A$2:$A$301,0)),"ID not on Roster"))</f>
        <v>Adaeze O.</v>
      </c>
      <c r="D511" s="14" t="s">
        <v>439</v>
      </c>
      <c r="E511" s="14"/>
      <c r="F511" s="14"/>
      <c r="G511" s="19" t="s">
        <v>441</v>
      </c>
      <c r="H511" s="14"/>
      <c r="I511" s="16"/>
      <c r="J511" s="14"/>
      <c r="K511" s="14" t="s">
        <v>101</v>
      </c>
      <c r="L511" s="16" t="n">
        <v>46294</v>
      </c>
      <c r="M511" s="15" t="str">
        <f aca="false">IF($I511="","",IF($J511="Yes","Done",IF($I511&lt;AsOf,"Overdue","Open")))</f>
        <v/>
      </c>
    </row>
    <row r="512" customFormat="false" ht="15" hidden="false" customHeight="false" outlineLevel="0" collapsed="false">
      <c r="A512" s="16" t="n">
        <v>46292</v>
      </c>
      <c r="B512" s="14" t="s">
        <v>378</v>
      </c>
      <c r="C512" s="15" t="str">
        <f aca="false">IF($B512="","",IFERROR(INDEX(Roster!$B$2:$B$301,MATCH($B512,Roster!$A$2:$A$301,0)),"ID not on Roster"))</f>
        <v>Paula K.</v>
      </c>
      <c r="D512" s="14" t="s">
        <v>439</v>
      </c>
      <c r="E512" s="14"/>
      <c r="F512" s="14"/>
      <c r="G512" s="19" t="s">
        <v>681</v>
      </c>
      <c r="H512" s="14"/>
      <c r="I512" s="16"/>
      <c r="J512" s="14"/>
      <c r="K512" s="14" t="s">
        <v>101</v>
      </c>
      <c r="L512" s="16" t="n">
        <v>46292</v>
      </c>
      <c r="M512" s="15" t="str">
        <f aca="false">IF($I512="","",IF($J512="Yes","Done",IF($I512&lt;AsOf,"Overdue","Open")))</f>
        <v/>
      </c>
    </row>
    <row r="513" customFormat="false" ht="15" hidden="false" customHeight="false" outlineLevel="0" collapsed="false">
      <c r="A513" s="16" t="n">
        <v>46292</v>
      </c>
      <c r="B513" s="14" t="s">
        <v>398</v>
      </c>
      <c r="C513" s="15" t="str">
        <f aca="false">IF($B513="","",IFERROR(INDEX(Roster!$B$2:$B$301,MATCH($B513,Roster!$A$2:$A$301,0)),"ID not on Roster"))</f>
        <v>Pedro A.</v>
      </c>
      <c r="D513" s="14" t="s">
        <v>439</v>
      </c>
      <c r="E513" s="14"/>
      <c r="F513" s="14"/>
      <c r="G513" s="19" t="s">
        <v>530</v>
      </c>
      <c r="H513" s="14"/>
      <c r="I513" s="16"/>
      <c r="J513" s="14"/>
      <c r="K513" s="14" t="s">
        <v>74</v>
      </c>
      <c r="L513" s="16" t="n">
        <v>46295</v>
      </c>
      <c r="M513" s="15" t="str">
        <f aca="false">IF($I513="","",IF($J513="Yes","Done",IF($I513&lt;AsOf,"Overdue","Open")))</f>
        <v/>
      </c>
    </row>
    <row r="514" customFormat="false" ht="15" hidden="false" customHeight="false" outlineLevel="0" collapsed="false">
      <c r="A514" s="16" t="n">
        <v>46293</v>
      </c>
      <c r="B514" s="14" t="s">
        <v>128</v>
      </c>
      <c r="C514" s="15" t="str">
        <f aca="false">IF($B514="","",IFERROR(INDEX(Roster!$B$2:$B$301,MATCH($B514,Roster!$A$2:$A$301,0)),"ID not on Roster"))</f>
        <v>Sipho C.</v>
      </c>
      <c r="D514" s="14" t="s">
        <v>448</v>
      </c>
      <c r="E514" s="14"/>
      <c r="F514" s="14"/>
      <c r="G514" s="19" t="s">
        <v>682</v>
      </c>
      <c r="H514" s="14"/>
      <c r="I514" s="16"/>
      <c r="J514" s="14"/>
      <c r="K514" s="14" t="s">
        <v>74</v>
      </c>
      <c r="L514" s="16"/>
      <c r="M514" s="15" t="str">
        <f aca="false">IF($I514="","",IF($J514="Yes","Done",IF($I514&lt;AsOf,"Overdue","Open")))</f>
        <v/>
      </c>
    </row>
    <row r="515" customFormat="false" ht="15" hidden="false" customHeight="false" outlineLevel="0" collapsed="false">
      <c r="A515" s="16" t="n">
        <v>46293</v>
      </c>
      <c r="B515" s="14" t="s">
        <v>130</v>
      </c>
      <c r="C515" s="15" t="str">
        <f aca="false">IF($B515="","",IFERROR(INDEX(Roster!$B$2:$B$301,MATCH($B515,Roster!$A$2:$A$301,0)),"ID not on Roster"))</f>
        <v>Adaeze F.</v>
      </c>
      <c r="D515" s="14" t="s">
        <v>448</v>
      </c>
      <c r="E515" s="14"/>
      <c r="F515" s="14"/>
      <c r="G515" s="19" t="s">
        <v>514</v>
      </c>
      <c r="H515" s="14"/>
      <c r="I515" s="16"/>
      <c r="J515" s="14"/>
      <c r="K515" s="14" t="s">
        <v>63</v>
      </c>
      <c r="L515" s="16" t="n">
        <v>46294</v>
      </c>
      <c r="M515" s="15" t="str">
        <f aca="false">IF($I515="","",IF($J515="Yes","Done",IF($I515&lt;AsOf,"Overdue","Open")))</f>
        <v/>
      </c>
    </row>
    <row r="516" customFormat="false" ht="15" hidden="false" customHeight="false" outlineLevel="0" collapsed="false">
      <c r="A516" s="16" t="n">
        <v>46293</v>
      </c>
      <c r="B516" s="14" t="s">
        <v>145</v>
      </c>
      <c r="C516" s="15" t="str">
        <f aca="false">IF($B516="","",IFERROR(INDEX(Roster!$B$2:$B$301,MATCH($B516,Roster!$A$2:$A$301,0)),"ID not on Roster"))</f>
        <v>Diego F.</v>
      </c>
      <c r="D516" s="14" t="s">
        <v>439</v>
      </c>
      <c r="E516" s="14"/>
      <c r="F516" s="14"/>
      <c r="G516" s="19" t="s">
        <v>443</v>
      </c>
      <c r="H516" s="14"/>
      <c r="I516" s="16"/>
      <c r="J516" s="14"/>
      <c r="K516" s="14" t="s">
        <v>74</v>
      </c>
      <c r="L516" s="16" t="n">
        <v>46293</v>
      </c>
      <c r="M516" s="15" t="str">
        <f aca="false">IF($I516="","",IF($J516="Yes","Done",IF($I516&lt;AsOf,"Overdue","Open")))</f>
        <v/>
      </c>
    </row>
    <row r="517" customFormat="false" ht="15" hidden="false" customHeight="false" outlineLevel="0" collapsed="false">
      <c r="A517" s="16" t="n">
        <v>46293</v>
      </c>
      <c r="B517" s="14" t="s">
        <v>184</v>
      </c>
      <c r="C517" s="15" t="str">
        <f aca="false">IF($B517="","",IFERROR(INDEX(Roster!$B$2:$B$301,MATCH($B517,Roster!$A$2:$A$301,0)),"ID not on Roster"))</f>
        <v>Lucia Z.</v>
      </c>
      <c r="D517" s="14" t="s">
        <v>439</v>
      </c>
      <c r="E517" s="14"/>
      <c r="F517" s="14"/>
      <c r="G517" s="19" t="s">
        <v>441</v>
      </c>
      <c r="H517" s="14"/>
      <c r="I517" s="16"/>
      <c r="J517" s="14"/>
      <c r="K517" s="14" t="s">
        <v>74</v>
      </c>
      <c r="L517" s="16" t="n">
        <v>46293</v>
      </c>
      <c r="M517" s="15" t="str">
        <f aca="false">IF($I517="","",IF($J517="Yes","Done",IF($I517&lt;AsOf,"Overdue","Open")))</f>
        <v/>
      </c>
    </row>
    <row r="518" customFormat="false" ht="15" hidden="false" customHeight="false" outlineLevel="0" collapsed="false">
      <c r="A518" s="16" t="n">
        <v>46293</v>
      </c>
      <c r="B518" s="14" t="s">
        <v>192</v>
      </c>
      <c r="C518" s="15" t="str">
        <f aca="false">IF($B518="","",IFERROR(INDEX(Roster!$B$2:$B$301,MATCH($B518,Roster!$A$2:$A$301,0)),"ID not on Roster"))</f>
        <v>Vera V.</v>
      </c>
      <c r="D518" s="14" t="s">
        <v>448</v>
      </c>
      <c r="E518" s="14"/>
      <c r="F518" s="14"/>
      <c r="G518" s="19" t="s">
        <v>683</v>
      </c>
      <c r="H518" s="14"/>
      <c r="I518" s="16"/>
      <c r="J518" s="14"/>
      <c r="K518" s="14" t="s">
        <v>84</v>
      </c>
      <c r="L518" s="16" t="n">
        <v>46294</v>
      </c>
      <c r="M518" s="15" t="str">
        <f aca="false">IF($I518="","",IF($J518="Yes","Done",IF($I518&lt;AsOf,"Overdue","Open")))</f>
        <v/>
      </c>
    </row>
    <row r="519" customFormat="false" ht="15" hidden="false" customHeight="false" outlineLevel="0" collapsed="false">
      <c r="A519" s="16" t="n">
        <v>46293</v>
      </c>
      <c r="B519" s="14" t="s">
        <v>256</v>
      </c>
      <c r="C519" s="15" t="str">
        <f aca="false">IF($B519="","",IFERROR(INDEX(Roster!$B$2:$B$301,MATCH($B519,Roster!$A$2:$A$301,0)),"ID not on Roster"))</f>
        <v>Helena L.</v>
      </c>
      <c r="D519" s="14" t="s">
        <v>448</v>
      </c>
      <c r="E519" s="14"/>
      <c r="F519" s="14"/>
      <c r="G519" s="19" t="s">
        <v>623</v>
      </c>
      <c r="H519" s="14"/>
      <c r="I519" s="16"/>
      <c r="J519" s="14"/>
      <c r="K519" s="14" t="s">
        <v>101</v>
      </c>
      <c r="L519" s="16" t="n">
        <v>46294</v>
      </c>
      <c r="M519" s="15" t="str">
        <f aca="false">IF($I519="","",IF($J519="Yes","Done",IF($I519&lt;AsOf,"Overdue","Open")))</f>
        <v/>
      </c>
    </row>
    <row r="520" customFormat="false" ht="15" hidden="false" customHeight="false" outlineLevel="0" collapsed="false">
      <c r="A520" s="16" t="n">
        <v>46293</v>
      </c>
      <c r="B520" s="14" t="s">
        <v>268</v>
      </c>
      <c r="C520" s="15" t="str">
        <f aca="false">IF($B520="","",IFERROR(INDEX(Roster!$B$2:$B$301,MATCH($B520,Roster!$A$2:$A$301,0)),"ID not on Roster"))</f>
        <v>Ana H.</v>
      </c>
      <c r="D520" s="14" t="s">
        <v>439</v>
      </c>
      <c r="E520" s="14"/>
      <c r="F520" s="14"/>
      <c r="G520" s="19" t="s">
        <v>440</v>
      </c>
      <c r="H520" s="14"/>
      <c r="I520" s="16"/>
      <c r="J520" s="14"/>
      <c r="K520" s="14" t="s">
        <v>84</v>
      </c>
      <c r="L520" s="16" t="n">
        <v>46293</v>
      </c>
      <c r="M520" s="15" t="str">
        <f aca="false">IF($I520="","",IF($J520="Yes","Done",IF($I520&lt;AsOf,"Overdue","Open")))</f>
        <v/>
      </c>
    </row>
    <row r="521" customFormat="false" ht="15" hidden="false" customHeight="false" outlineLevel="0" collapsed="false">
      <c r="A521" s="16" t="n">
        <v>46293</v>
      </c>
      <c r="B521" s="14" t="s">
        <v>278</v>
      </c>
      <c r="C521" s="15" t="str">
        <f aca="false">IF($B521="","",IFERROR(INDEX(Roster!$B$2:$B$301,MATCH($B521,Roster!$A$2:$A$301,0)),"ID not on Roster"))</f>
        <v>Cosmin O.</v>
      </c>
      <c r="D521" s="14" t="s">
        <v>439</v>
      </c>
      <c r="E521" s="14"/>
      <c r="F521" s="14"/>
      <c r="G521" s="19" t="s">
        <v>443</v>
      </c>
      <c r="H521" s="14"/>
      <c r="I521" s="16"/>
      <c r="J521" s="14"/>
      <c r="K521" s="14" t="s">
        <v>101</v>
      </c>
      <c r="L521" s="16" t="n">
        <v>46293</v>
      </c>
      <c r="M521" s="15" t="str">
        <f aca="false">IF($I521="","",IF($J521="Yes","Done",IF($I521&lt;AsOf,"Overdue","Open")))</f>
        <v/>
      </c>
    </row>
    <row r="522" customFormat="false" ht="15" hidden="false" customHeight="false" outlineLevel="0" collapsed="false">
      <c r="A522" s="16" t="n">
        <v>46293</v>
      </c>
      <c r="B522" s="14" t="s">
        <v>295</v>
      </c>
      <c r="C522" s="15" t="str">
        <f aca="false">IF($B522="","",IFERROR(INDEX(Roster!$B$2:$B$301,MATCH($B522,Roster!$A$2:$A$301,0)),"ID not on Roster"))</f>
        <v>Imran F.</v>
      </c>
      <c r="D522" s="14" t="s">
        <v>448</v>
      </c>
      <c r="E522" s="14"/>
      <c r="F522" s="14"/>
      <c r="G522" s="19" t="s">
        <v>684</v>
      </c>
      <c r="H522" s="14"/>
      <c r="I522" s="16"/>
      <c r="J522" s="14"/>
      <c r="K522" s="14" t="s">
        <v>84</v>
      </c>
      <c r="L522" s="16"/>
      <c r="M522" s="15" t="str">
        <f aca="false">IF($I522="","",IF($J522="Yes","Done",IF($I522&lt;AsOf,"Overdue","Open")))</f>
        <v/>
      </c>
    </row>
    <row r="523" customFormat="false" ht="15" hidden="false" customHeight="false" outlineLevel="0" collapsed="false">
      <c r="A523" s="16" t="n">
        <v>46293</v>
      </c>
      <c r="B523" s="14" t="s">
        <v>297</v>
      </c>
      <c r="C523" s="15" t="str">
        <f aca="false">IF($B523="","",IFERROR(INDEX(Roster!$B$2:$B$301,MATCH($B523,Roster!$A$2:$A$301,0)),"ID not on Roster"))</f>
        <v>Ines D.</v>
      </c>
      <c r="D523" s="14" t="s">
        <v>448</v>
      </c>
      <c r="E523" s="14"/>
      <c r="F523" s="14"/>
      <c r="G523" s="19" t="s">
        <v>631</v>
      </c>
      <c r="H523" s="14"/>
      <c r="I523" s="16"/>
      <c r="J523" s="14"/>
      <c r="K523" s="14" t="s">
        <v>63</v>
      </c>
      <c r="L523" s="16" t="n">
        <v>46295</v>
      </c>
      <c r="M523" s="15" t="str">
        <f aca="false">IF($I523="","",IF($J523="Yes","Done",IF($I523&lt;AsOf,"Overdue","Open")))</f>
        <v/>
      </c>
    </row>
    <row r="524" customFormat="false" ht="15" hidden="false" customHeight="false" outlineLevel="0" collapsed="false">
      <c r="A524" s="16" t="n">
        <v>46293</v>
      </c>
      <c r="B524" s="14" t="s">
        <v>303</v>
      </c>
      <c r="C524" s="15" t="str">
        <f aca="false">IF($B524="","",IFERROR(INDEX(Roster!$B$2:$B$301,MATCH($B524,Roster!$A$2:$A$301,0)),"ID not on Roster"))</f>
        <v>Ugo Z.</v>
      </c>
      <c r="D524" s="14" t="s">
        <v>439</v>
      </c>
      <c r="E524" s="14"/>
      <c r="F524" s="14"/>
      <c r="G524" s="19" t="s">
        <v>443</v>
      </c>
      <c r="H524" s="14"/>
      <c r="I524" s="16"/>
      <c r="J524" s="14"/>
      <c r="K524" s="14" t="s">
        <v>101</v>
      </c>
      <c r="L524" s="16" t="n">
        <v>46295</v>
      </c>
      <c r="M524" s="15" t="str">
        <f aca="false">IF($I524="","",IF($J524="Yes","Done",IF($I524&lt;AsOf,"Overdue","Open")))</f>
        <v/>
      </c>
    </row>
    <row r="525" customFormat="false" ht="15" hidden="false" customHeight="false" outlineLevel="0" collapsed="false">
      <c r="A525" s="16" t="n">
        <v>46293</v>
      </c>
      <c r="B525" s="14" t="s">
        <v>319</v>
      </c>
      <c r="C525" s="15" t="str">
        <f aca="false">IF($B525="","",IFERROR(INDEX(Roster!$B$2:$B$301,MATCH($B525,Roster!$A$2:$A$301,0)),"ID not on Roster"))</f>
        <v>Ivan D.</v>
      </c>
      <c r="D525" s="14" t="s">
        <v>448</v>
      </c>
      <c r="E525" s="14"/>
      <c r="F525" s="14"/>
      <c r="G525" s="19" t="s">
        <v>685</v>
      </c>
      <c r="H525" s="14"/>
      <c r="I525" s="16"/>
      <c r="J525" s="14"/>
      <c r="K525" s="14" t="s">
        <v>74</v>
      </c>
      <c r="L525" s="16" t="n">
        <v>46294</v>
      </c>
      <c r="M525" s="15" t="str">
        <f aca="false">IF($I525="","",IF($J525="Yes","Done",IF($I525&lt;AsOf,"Overdue","Open")))</f>
        <v/>
      </c>
    </row>
    <row r="526" customFormat="false" ht="15" hidden="false" customHeight="false" outlineLevel="0" collapsed="false">
      <c r="A526" s="16" t="n">
        <v>46293</v>
      </c>
      <c r="B526" s="14" t="s">
        <v>359</v>
      </c>
      <c r="C526" s="15" t="str">
        <f aca="false">IF($B526="","",IFERROR(INDEX(Roster!$B$2:$B$301,MATCH($B526,Roster!$A$2:$A$301,0)),"ID not on Roster"))</f>
        <v>Rania T.</v>
      </c>
      <c r="D526" s="14" t="s">
        <v>439</v>
      </c>
      <c r="E526" s="14"/>
      <c r="F526" s="14"/>
      <c r="G526" s="19" t="s">
        <v>443</v>
      </c>
      <c r="H526" s="14"/>
      <c r="I526" s="16"/>
      <c r="J526" s="14"/>
      <c r="K526" s="14" t="s">
        <v>74</v>
      </c>
      <c r="L526" s="16" t="n">
        <v>46295</v>
      </c>
      <c r="M526" s="15" t="str">
        <f aca="false">IF($I526="","",IF($J526="Yes","Done",IF($I526&lt;AsOf,"Overdue","Open")))</f>
        <v/>
      </c>
    </row>
    <row r="527" customFormat="false" ht="15" hidden="false" customHeight="false" outlineLevel="0" collapsed="false">
      <c r="A527" s="16" t="n">
        <v>46293</v>
      </c>
      <c r="B527" s="14" t="s">
        <v>367</v>
      </c>
      <c r="C527" s="15" t="str">
        <f aca="false">IF($B527="","",IFERROR(INDEX(Roster!$B$2:$B$301,MATCH($B527,Roster!$A$2:$A$301,0)),"ID not on Roster"))</f>
        <v>Uche R.</v>
      </c>
      <c r="D527" s="14" t="s">
        <v>448</v>
      </c>
      <c r="E527" s="14"/>
      <c r="F527" s="14"/>
      <c r="G527" s="19" t="s">
        <v>490</v>
      </c>
      <c r="H527" s="14"/>
      <c r="I527" s="16"/>
      <c r="J527" s="14"/>
      <c r="K527" s="14" t="s">
        <v>74</v>
      </c>
      <c r="L527" s="16"/>
      <c r="M527" s="15" t="str">
        <f aca="false">IF($I527="","",IF($J527="Yes","Done",IF($I527&lt;AsOf,"Overdue","Open")))</f>
        <v/>
      </c>
    </row>
    <row r="528" customFormat="false" ht="15" hidden="false" customHeight="false" outlineLevel="0" collapsed="false">
      <c r="A528" s="16" t="n">
        <v>46294</v>
      </c>
      <c r="B528" s="14" t="s">
        <v>75</v>
      </c>
      <c r="C528" s="15" t="str">
        <f aca="false">IF($B528="","",IFERROR(INDEX(Roster!$B$2:$B$301,MATCH($B528,Roster!$A$2:$A$301,0)),"ID not on Roster"))</f>
        <v>Caio O.</v>
      </c>
      <c r="D528" s="14" t="s">
        <v>448</v>
      </c>
      <c r="E528" s="14"/>
      <c r="F528" s="14"/>
      <c r="G528" s="19" t="s">
        <v>618</v>
      </c>
      <c r="H528" s="14"/>
      <c r="I528" s="16"/>
      <c r="J528" s="14"/>
      <c r="K528" s="14" t="s">
        <v>74</v>
      </c>
      <c r="L528" s="16" t="n">
        <v>46294</v>
      </c>
      <c r="M528" s="15" t="str">
        <f aca="false">IF($I528="","",IF($J528="Yes","Done",IF($I528&lt;AsOf,"Overdue","Open")))</f>
        <v/>
      </c>
    </row>
    <row r="529" customFormat="false" ht="15" hidden="false" customHeight="false" outlineLevel="0" collapsed="false">
      <c r="A529" s="16" t="n">
        <v>46294</v>
      </c>
      <c r="B529" s="14" t="s">
        <v>79</v>
      </c>
      <c r="C529" s="15" t="str">
        <f aca="false">IF($B529="","",IFERROR(INDEX(Roster!$B$2:$B$301,MATCH($B529,Roster!$A$2:$A$301,0)),"ID not on Roster"))</f>
        <v>Vanessa J.</v>
      </c>
      <c r="D529" s="14" t="s">
        <v>439</v>
      </c>
      <c r="E529" s="14"/>
      <c r="F529" s="14"/>
      <c r="G529" s="19" t="s">
        <v>442</v>
      </c>
      <c r="H529" s="14"/>
      <c r="I529" s="16"/>
      <c r="J529" s="14"/>
      <c r="K529" s="14" t="s">
        <v>84</v>
      </c>
      <c r="L529" s="16"/>
      <c r="M529" s="15" t="str">
        <f aca="false">IF($I529="","",IF($J529="Yes","Done",IF($I529&lt;AsOf,"Overdue","Open")))</f>
        <v/>
      </c>
    </row>
    <row r="530" customFormat="false" ht="15" hidden="false" customHeight="false" outlineLevel="0" collapsed="false">
      <c r="A530" s="16" t="n">
        <v>46294</v>
      </c>
      <c r="B530" s="14" t="s">
        <v>102</v>
      </c>
      <c r="C530" s="15" t="str">
        <f aca="false">IF($B530="","",IFERROR(INDEX(Roster!$B$2:$B$301,MATCH($B530,Roster!$A$2:$A$301,0)),"ID not on Roster"))</f>
        <v>Gideon H.</v>
      </c>
      <c r="D530" s="14" t="s">
        <v>448</v>
      </c>
      <c r="E530" s="14"/>
      <c r="F530" s="14"/>
      <c r="G530" s="19" t="s">
        <v>686</v>
      </c>
      <c r="H530" s="14"/>
      <c r="I530" s="16"/>
      <c r="J530" s="14"/>
      <c r="K530" s="14" t="s">
        <v>84</v>
      </c>
      <c r="L530" s="16"/>
      <c r="M530" s="15" t="str">
        <f aca="false">IF($I530="","",IF($J530="Yes","Done",IF($I530&lt;AsOf,"Overdue","Open")))</f>
        <v/>
      </c>
    </row>
    <row r="531" customFormat="false" ht="15" hidden="false" customHeight="false" outlineLevel="0" collapsed="false">
      <c r="A531" s="16" t="n">
        <v>46294</v>
      </c>
      <c r="B531" s="14" t="s">
        <v>112</v>
      </c>
      <c r="C531" s="15" t="str">
        <f aca="false">IF($B531="","",IFERROR(INDEX(Roster!$B$2:$B$301,MATCH($B531,Roster!$A$2:$A$301,0)),"ID not on Roster"))</f>
        <v>Wei S.</v>
      </c>
      <c r="D531" s="14" t="s">
        <v>448</v>
      </c>
      <c r="E531" s="14"/>
      <c r="F531" s="14"/>
      <c r="G531" s="19" t="s">
        <v>626</v>
      </c>
      <c r="H531" s="14"/>
      <c r="I531" s="16"/>
      <c r="J531" s="14"/>
      <c r="K531" s="14" t="s">
        <v>63</v>
      </c>
      <c r="L531" s="16"/>
      <c r="M531" s="15" t="str">
        <f aca="false">IF($I531="","",IF($J531="Yes","Done",IF($I531&lt;AsOf,"Overdue","Open")))</f>
        <v/>
      </c>
    </row>
    <row r="532" customFormat="false" ht="15" hidden="false" customHeight="false" outlineLevel="0" collapsed="false">
      <c r="A532" s="16" t="n">
        <v>46294</v>
      </c>
      <c r="B532" s="14" t="s">
        <v>142</v>
      </c>
      <c r="C532" s="15" t="str">
        <f aca="false">IF($B532="","",IFERROR(INDEX(Roster!$B$2:$B$301,MATCH($B532,Roster!$A$2:$A$301,0)),"ID not on Roster"))</f>
        <v>Gabriel M.</v>
      </c>
      <c r="D532" s="14" t="s">
        <v>448</v>
      </c>
      <c r="E532" s="14"/>
      <c r="F532" s="14"/>
      <c r="G532" s="19" t="s">
        <v>595</v>
      </c>
      <c r="H532" s="14"/>
      <c r="I532" s="16"/>
      <c r="J532" s="14"/>
      <c r="K532" s="14" t="s">
        <v>74</v>
      </c>
      <c r="L532" s="16" t="n">
        <v>46294</v>
      </c>
      <c r="M532" s="15" t="str">
        <f aca="false">IF($I532="","",IF($J532="Yes","Done",IF($I532&lt;AsOf,"Overdue","Open")))</f>
        <v/>
      </c>
    </row>
    <row r="533" customFormat="false" ht="15" hidden="false" customHeight="false" outlineLevel="0" collapsed="false">
      <c r="A533" s="16" t="n">
        <v>46294</v>
      </c>
      <c r="B533" s="14" t="s">
        <v>147</v>
      </c>
      <c r="C533" s="15" t="str">
        <f aca="false">IF($B533="","",IFERROR(INDEX(Roster!$B$2:$B$301,MATCH($B533,Roster!$A$2:$A$301,0)),"ID not on Roster"))</f>
        <v>Gideon B.</v>
      </c>
      <c r="D533" s="14" t="s">
        <v>439</v>
      </c>
      <c r="E533" s="14"/>
      <c r="F533" s="14"/>
      <c r="G533" s="19" t="s">
        <v>440</v>
      </c>
      <c r="H533" s="14"/>
      <c r="I533" s="16"/>
      <c r="J533" s="14"/>
      <c r="K533" s="14" t="s">
        <v>101</v>
      </c>
      <c r="L533" s="16"/>
      <c r="M533" s="15" t="str">
        <f aca="false">IF($I533="","",IF($J533="Yes","Done",IF($I533&lt;AsOf,"Overdue","Open")))</f>
        <v/>
      </c>
    </row>
    <row r="534" customFormat="false" ht="15" hidden="false" customHeight="false" outlineLevel="0" collapsed="false">
      <c r="A534" s="16" t="n">
        <v>46294</v>
      </c>
      <c r="B534" s="14" t="s">
        <v>154</v>
      </c>
      <c r="C534" s="15" t="str">
        <f aca="false">IF($B534="","",IFERROR(INDEX(Roster!$B$2:$B$301,MATCH($B534,Roster!$A$2:$A$301,0)),"ID not on Roster"))</f>
        <v>Jomo J.</v>
      </c>
      <c r="D534" s="14" t="s">
        <v>439</v>
      </c>
      <c r="E534" s="14"/>
      <c r="F534" s="14"/>
      <c r="G534" s="19" t="s">
        <v>444</v>
      </c>
      <c r="H534" s="14"/>
      <c r="I534" s="16"/>
      <c r="J534" s="14"/>
      <c r="K534" s="14" t="s">
        <v>84</v>
      </c>
      <c r="L534" s="16"/>
      <c r="M534" s="15" t="str">
        <f aca="false">IF($I534="","",IF($J534="Yes","Done",IF($I534&lt;AsOf,"Overdue","Open")))</f>
        <v/>
      </c>
    </row>
    <row r="535" customFormat="false" ht="15" hidden="false" customHeight="false" outlineLevel="0" collapsed="false">
      <c r="A535" s="16" t="n">
        <v>46294</v>
      </c>
      <c r="B535" s="14" t="s">
        <v>222</v>
      </c>
      <c r="C535" s="15" t="str">
        <f aca="false">IF($B535="","",IFERROR(INDEX(Roster!$B$2:$B$301,MATCH($B535,Roster!$A$2:$A$301,0)),"ID not on Roster"))</f>
        <v>Esther P.</v>
      </c>
      <c r="D535" s="14" t="s">
        <v>439</v>
      </c>
      <c r="E535" s="14"/>
      <c r="F535" s="14"/>
      <c r="G535" s="19" t="s">
        <v>445</v>
      </c>
      <c r="H535" s="14"/>
      <c r="I535" s="16"/>
      <c r="J535" s="14"/>
      <c r="K535" s="14" t="s">
        <v>101</v>
      </c>
      <c r="L535" s="16"/>
      <c r="M535" s="15" t="str">
        <f aca="false">IF($I535="","",IF($J535="Yes","Done",IF($I535&lt;AsOf,"Overdue","Open")))</f>
        <v/>
      </c>
    </row>
    <row r="536" customFormat="false" ht="15" hidden="false" customHeight="false" outlineLevel="0" collapsed="false">
      <c r="A536" s="16" t="n">
        <v>46294</v>
      </c>
      <c r="B536" s="14" t="s">
        <v>309</v>
      </c>
      <c r="C536" s="15" t="str">
        <f aca="false">IF($B536="","",IFERROR(INDEX(Roster!$B$2:$B$301,MATCH($B536,Roster!$A$2:$A$301,0)),"ID not on Roster"))</f>
        <v>Noor W.</v>
      </c>
      <c r="D536" s="14" t="s">
        <v>439</v>
      </c>
      <c r="E536" s="14"/>
      <c r="F536" s="14"/>
      <c r="G536" s="19" t="s">
        <v>443</v>
      </c>
      <c r="H536" s="14"/>
      <c r="I536" s="16"/>
      <c r="J536" s="14"/>
      <c r="K536" s="14" t="s">
        <v>101</v>
      </c>
      <c r="L536" s="16" t="n">
        <v>46294</v>
      </c>
      <c r="M536" s="15" t="str">
        <f aca="false">IF($I536="","",IF($J536="Yes","Done",IF($I536&lt;AsOf,"Overdue","Open")))</f>
        <v/>
      </c>
    </row>
    <row r="537" customFormat="false" ht="15" hidden="false" customHeight="false" outlineLevel="0" collapsed="false">
      <c r="A537" s="16" t="n">
        <v>46294</v>
      </c>
      <c r="B537" s="14" t="s">
        <v>321</v>
      </c>
      <c r="C537" s="15" t="str">
        <f aca="false">IF($B537="","",IFERROR(INDEX(Roster!$B$2:$B$301,MATCH($B537,Roster!$A$2:$A$301,0)),"ID not on Roster"))</f>
        <v>Umar S.</v>
      </c>
      <c r="D537" s="14" t="s">
        <v>448</v>
      </c>
      <c r="E537" s="14"/>
      <c r="F537" s="14"/>
      <c r="G537" s="19" t="s">
        <v>488</v>
      </c>
      <c r="H537" s="14"/>
      <c r="I537" s="16"/>
      <c r="J537" s="14"/>
      <c r="K537" s="14" t="s">
        <v>84</v>
      </c>
      <c r="L537" s="16" t="n">
        <v>46294</v>
      </c>
      <c r="M537" s="15" t="str">
        <f aca="false">IF($I537="","",IF($J537="Yes","Done",IF($I537&lt;AsOf,"Overdue","Open")))</f>
        <v/>
      </c>
    </row>
    <row r="538" customFormat="false" ht="15" hidden="false" customHeight="false" outlineLevel="0" collapsed="false">
      <c r="A538" s="16" t="n">
        <v>46294</v>
      </c>
      <c r="B538" s="14" t="s">
        <v>328</v>
      </c>
      <c r="C538" s="15" t="str">
        <f aca="false">IF($B538="","",IFERROR(INDEX(Roster!$B$2:$B$301,MATCH($B538,Roster!$A$2:$A$301,0)),"ID not on Roster"))</f>
        <v>Filipe I.</v>
      </c>
      <c r="D538" s="14" t="s">
        <v>448</v>
      </c>
      <c r="E538" s="14"/>
      <c r="F538" s="14"/>
      <c r="G538" s="19" t="s">
        <v>648</v>
      </c>
      <c r="H538" s="14"/>
      <c r="I538" s="16"/>
      <c r="J538" s="14"/>
      <c r="K538" s="14" t="s">
        <v>101</v>
      </c>
      <c r="L538" s="16" t="n">
        <v>46294</v>
      </c>
      <c r="M538" s="15" t="str">
        <f aca="false">IF($I538="","",IF($J538="Yes","Done",IF($I538&lt;AsOf,"Overdue","Open")))</f>
        <v/>
      </c>
    </row>
    <row r="539" customFormat="false" ht="15" hidden="false" customHeight="false" outlineLevel="0" collapsed="false">
      <c r="A539" s="16" t="n">
        <v>46294</v>
      </c>
      <c r="B539" s="14" t="s">
        <v>334</v>
      </c>
      <c r="C539" s="15" t="str">
        <f aca="false">IF($B539="","",IFERROR(INDEX(Roster!$B$2:$B$301,MATCH($B539,Roster!$A$2:$A$301,0)),"ID not on Roster"))</f>
        <v>Cosmin B.</v>
      </c>
      <c r="D539" s="14" t="s">
        <v>448</v>
      </c>
      <c r="E539" s="14"/>
      <c r="F539" s="14"/>
      <c r="G539" s="19" t="s">
        <v>687</v>
      </c>
      <c r="H539" s="14"/>
      <c r="I539" s="16"/>
      <c r="J539" s="14"/>
      <c r="K539" s="14" t="s">
        <v>101</v>
      </c>
      <c r="L539" s="16" t="n">
        <v>46294</v>
      </c>
      <c r="M539" s="15" t="str">
        <f aca="false">IF($I539="","",IF($J539="Yes","Done",IF($I539&lt;AsOf,"Overdue","Open")))</f>
        <v/>
      </c>
    </row>
    <row r="540" customFormat="false" ht="15" hidden="false" customHeight="false" outlineLevel="0" collapsed="false">
      <c r="A540" s="16" t="n">
        <v>46294</v>
      </c>
      <c r="B540" s="14" t="s">
        <v>344</v>
      </c>
      <c r="C540" s="15" t="str">
        <f aca="false">IF($B540="","",IFERROR(INDEX(Roster!$B$2:$B$301,MATCH($B540,Roster!$A$2:$A$301,0)),"ID not on Roster"))</f>
        <v>Joaquin L.</v>
      </c>
      <c r="D540" s="14" t="s">
        <v>448</v>
      </c>
      <c r="E540" s="14"/>
      <c r="F540" s="14"/>
      <c r="G540" s="19" t="s">
        <v>688</v>
      </c>
      <c r="H540" s="14"/>
      <c r="I540" s="16"/>
      <c r="J540" s="14"/>
      <c r="K540" s="14" t="s">
        <v>101</v>
      </c>
      <c r="L540" s="16"/>
      <c r="M540" s="15" t="str">
        <f aca="false">IF($I540="","",IF($J540="Yes","Done",IF($I540&lt;AsOf,"Overdue","Open")))</f>
        <v/>
      </c>
    </row>
    <row r="541" customFormat="false" ht="15" hidden="false" customHeight="false" outlineLevel="0" collapsed="false">
      <c r="A541" s="16" t="n">
        <v>46294</v>
      </c>
      <c r="B541" s="14" t="s">
        <v>376</v>
      </c>
      <c r="C541" s="15" t="str">
        <f aca="false">IF($B541="","",IFERROR(INDEX(Roster!$B$2:$B$301,MATCH($B541,Roster!$A$2:$A$301,0)),"ID not on Roster"))</f>
        <v>Adaeze O.</v>
      </c>
      <c r="D541" s="14" t="s">
        <v>448</v>
      </c>
      <c r="E541" s="14"/>
      <c r="F541" s="14"/>
      <c r="G541" s="19" t="s">
        <v>632</v>
      </c>
      <c r="H541" s="14"/>
      <c r="I541" s="16"/>
      <c r="J541" s="14"/>
      <c r="K541" s="14" t="s">
        <v>101</v>
      </c>
      <c r="L541" s="16" t="n">
        <v>46295</v>
      </c>
      <c r="M541" s="15" t="str">
        <f aca="false">IF($I541="","",IF($J541="Yes","Done",IF($I541&lt;AsOf,"Overdue","Open")))</f>
        <v/>
      </c>
    </row>
    <row r="542" customFormat="false" ht="15" hidden="false" customHeight="false" outlineLevel="0" collapsed="false">
      <c r="A542" s="16" t="n">
        <v>46294</v>
      </c>
      <c r="B542" s="14" t="s">
        <v>394</v>
      </c>
      <c r="C542" s="15" t="str">
        <f aca="false">IF($B542="","",IFERROR(INDEX(Roster!$B$2:$B$301,MATCH($B542,Roster!$A$2:$A$301,0)),"ID not on Roster"))</f>
        <v>Farah E.</v>
      </c>
      <c r="D542" s="14" t="s">
        <v>518</v>
      </c>
      <c r="E542" s="14"/>
      <c r="F542" s="14"/>
      <c r="G542" s="19" t="s">
        <v>520</v>
      </c>
      <c r="H542" s="14"/>
      <c r="I542" s="16"/>
      <c r="J542" s="14"/>
      <c r="K542" s="14" t="s">
        <v>101</v>
      </c>
      <c r="L542" s="16" t="n">
        <v>46294</v>
      </c>
      <c r="M542" s="15" t="str">
        <f aca="false">IF($I542="","",IF($J542="Yes","Done",IF($I542&lt;AsOf,"Overdue","Open")))</f>
        <v/>
      </c>
    </row>
    <row r="543" customFormat="false" ht="15" hidden="false" customHeight="false" outlineLevel="0" collapsed="false">
      <c r="A543" s="16" t="n">
        <v>46295</v>
      </c>
      <c r="B543" s="14" t="s">
        <v>69</v>
      </c>
      <c r="C543" s="15" t="str">
        <f aca="false">IF($B543="","",IFERROR(INDEX(Roster!$B$2:$B$301,MATCH($B543,Roster!$A$2:$A$301,0)),"ID not on Roster"))</f>
        <v>Mateo E.</v>
      </c>
      <c r="D543" s="14" t="s">
        <v>448</v>
      </c>
      <c r="E543" s="14"/>
      <c r="F543" s="14"/>
      <c r="G543" s="19" t="s">
        <v>689</v>
      </c>
      <c r="H543" s="14"/>
      <c r="I543" s="16"/>
      <c r="J543" s="14"/>
      <c r="K543" s="14" t="s">
        <v>74</v>
      </c>
      <c r="L543" s="16" t="n">
        <v>46295</v>
      </c>
      <c r="M543" s="15" t="str">
        <f aca="false">IF($I543="","",IF($J543="Yes","Done",IF($I543&lt;AsOf,"Overdue","Open")))</f>
        <v/>
      </c>
    </row>
    <row r="544" customFormat="false" ht="15" hidden="false" customHeight="false" outlineLevel="0" collapsed="false">
      <c r="A544" s="16" t="n">
        <v>46295</v>
      </c>
      <c r="B544" s="14" t="s">
        <v>124</v>
      </c>
      <c r="C544" s="15" t="str">
        <f aca="false">IF($B544="","",IFERROR(INDEX(Roster!$B$2:$B$301,MATCH($B544,Roster!$A$2:$A$301,0)),"ID not on Roster"))</f>
        <v>Dimitra F.</v>
      </c>
      <c r="D544" s="14" t="s">
        <v>448</v>
      </c>
      <c r="E544" s="14"/>
      <c r="F544" s="14"/>
      <c r="G544" s="19" t="s">
        <v>684</v>
      </c>
      <c r="H544" s="14"/>
      <c r="I544" s="16"/>
      <c r="J544" s="14"/>
      <c r="K544" s="14" t="s">
        <v>84</v>
      </c>
      <c r="L544" s="16"/>
      <c r="M544" s="15" t="str">
        <f aca="false">IF($I544="","",IF($J544="Yes","Done",IF($I544&lt;AsOf,"Overdue","Open")))</f>
        <v/>
      </c>
    </row>
    <row r="545" customFormat="false" ht="15" hidden="false" customHeight="false" outlineLevel="0" collapsed="false">
      <c r="A545" s="16" t="n">
        <v>46295</v>
      </c>
      <c r="B545" s="14" t="s">
        <v>145</v>
      </c>
      <c r="C545" s="15" t="str">
        <f aca="false">IF($B545="","",IFERROR(INDEX(Roster!$B$2:$B$301,MATCH($B545,Roster!$A$2:$A$301,0)),"ID not on Roster"))</f>
        <v>Diego F.</v>
      </c>
      <c r="D545" s="14" t="s">
        <v>448</v>
      </c>
      <c r="E545" s="14"/>
      <c r="F545" s="14"/>
      <c r="G545" s="19" t="s">
        <v>690</v>
      </c>
      <c r="H545" s="14"/>
      <c r="I545" s="16"/>
      <c r="J545" s="14"/>
      <c r="K545" s="14" t="s">
        <v>74</v>
      </c>
      <c r="L545" s="16"/>
      <c r="M545" s="15" t="str">
        <f aca="false">IF($I545="","",IF($J545="Yes","Done",IF($I545&lt;AsOf,"Overdue","Open")))</f>
        <v/>
      </c>
    </row>
    <row r="546" customFormat="false" ht="15" hidden="false" customHeight="false" outlineLevel="0" collapsed="false">
      <c r="A546" s="16" t="n">
        <v>46295</v>
      </c>
      <c r="B546" s="14" t="s">
        <v>151</v>
      </c>
      <c r="C546" s="15" t="str">
        <f aca="false">IF($B546="","",IFERROR(INDEX(Roster!$B$2:$B$301,MATCH($B546,Roster!$A$2:$A$301,0)),"ID not on Roster"))</f>
        <v>Bianca I.</v>
      </c>
      <c r="D546" s="14" t="s">
        <v>448</v>
      </c>
      <c r="E546" s="14"/>
      <c r="F546" s="14"/>
      <c r="G546" s="19" t="s">
        <v>685</v>
      </c>
      <c r="H546" s="14"/>
      <c r="I546" s="16"/>
      <c r="J546" s="14"/>
      <c r="K546" s="14" t="s">
        <v>63</v>
      </c>
      <c r="L546" s="16"/>
      <c r="M546" s="15" t="str">
        <f aca="false">IF($I546="","",IF($J546="Yes","Done",IF($I546&lt;AsOf,"Overdue","Open")))</f>
        <v/>
      </c>
    </row>
    <row r="547" customFormat="false" ht="15" hidden="false" customHeight="false" outlineLevel="0" collapsed="false">
      <c r="A547" s="16" t="n">
        <v>46295</v>
      </c>
      <c r="B547" s="14" t="s">
        <v>156</v>
      </c>
      <c r="C547" s="15" t="str">
        <f aca="false">IF($B547="","",IFERROR(INDEX(Roster!$B$2:$B$301,MATCH($B547,Roster!$A$2:$A$301,0)),"ID not on Roster"))</f>
        <v>Julia P.</v>
      </c>
      <c r="D547" s="14" t="s">
        <v>523</v>
      </c>
      <c r="E547" s="14"/>
      <c r="F547" s="14"/>
      <c r="G547" s="19" t="s">
        <v>524</v>
      </c>
      <c r="H547" s="14"/>
      <c r="I547" s="16"/>
      <c r="J547" s="14"/>
      <c r="K547" s="14" t="s">
        <v>63</v>
      </c>
      <c r="L547" s="16"/>
      <c r="M547" s="15" t="str">
        <f aca="false">IF($I547="","",IF($J547="Yes","Done",IF($I547&lt;AsOf,"Overdue","Open")))</f>
        <v/>
      </c>
    </row>
    <row r="548" customFormat="false" ht="15" hidden="false" customHeight="false" outlineLevel="0" collapsed="false">
      <c r="A548" s="16" t="n">
        <v>46295</v>
      </c>
      <c r="B548" s="14" t="s">
        <v>184</v>
      </c>
      <c r="C548" s="15" t="str">
        <f aca="false">IF($B548="","",IFERROR(INDEX(Roster!$B$2:$B$301,MATCH($B548,Roster!$A$2:$A$301,0)),"ID not on Roster"))</f>
        <v>Lucia Z.</v>
      </c>
      <c r="D548" s="14" t="s">
        <v>448</v>
      </c>
      <c r="E548" s="14"/>
      <c r="F548" s="14"/>
      <c r="G548" s="19" t="s">
        <v>475</v>
      </c>
      <c r="H548" s="14"/>
      <c r="I548" s="16"/>
      <c r="J548" s="14"/>
      <c r="K548" s="14" t="s">
        <v>74</v>
      </c>
      <c r="L548" s="16" t="n">
        <v>46295</v>
      </c>
      <c r="M548" s="15" t="str">
        <f aca="false">IF($I548="","",IF($J548="Yes","Done",IF($I548&lt;AsOf,"Overdue","Open")))</f>
        <v/>
      </c>
    </row>
    <row r="549" customFormat="false" ht="15" hidden="false" customHeight="false" outlineLevel="0" collapsed="false">
      <c r="A549" s="16" t="n">
        <v>46295</v>
      </c>
      <c r="B549" s="14" t="s">
        <v>268</v>
      </c>
      <c r="C549" s="15" t="str">
        <f aca="false">IF($B549="","",IFERROR(INDEX(Roster!$B$2:$B$301,MATCH($B549,Roster!$A$2:$A$301,0)),"ID not on Roster"))</f>
        <v>Ana H.</v>
      </c>
      <c r="D549" s="14" t="s">
        <v>448</v>
      </c>
      <c r="E549" s="14"/>
      <c r="F549" s="14"/>
      <c r="G549" s="19" t="s">
        <v>560</v>
      </c>
      <c r="H549" s="14"/>
      <c r="I549" s="16"/>
      <c r="J549" s="14"/>
      <c r="K549" s="14" t="s">
        <v>84</v>
      </c>
      <c r="L549" s="16"/>
      <c r="M549" s="15" t="str">
        <f aca="false">IF($I549="","",IF($J549="Yes","Done",IF($I549&lt;AsOf,"Overdue","Open")))</f>
        <v/>
      </c>
    </row>
    <row r="550" customFormat="false" ht="15" hidden="false" customHeight="false" outlineLevel="0" collapsed="false">
      <c r="A550" s="16" t="n">
        <v>46295</v>
      </c>
      <c r="B550" s="14" t="s">
        <v>278</v>
      </c>
      <c r="C550" s="15" t="str">
        <f aca="false">IF($B550="","",IFERROR(INDEX(Roster!$B$2:$B$301,MATCH($B550,Roster!$A$2:$A$301,0)),"ID not on Roster"))</f>
        <v>Cosmin O.</v>
      </c>
      <c r="D550" s="14" t="s">
        <v>448</v>
      </c>
      <c r="E550" s="14"/>
      <c r="F550" s="14"/>
      <c r="G550" s="19" t="s">
        <v>691</v>
      </c>
      <c r="H550" s="14"/>
      <c r="I550" s="16"/>
      <c r="J550" s="14"/>
      <c r="K550" s="14" t="s">
        <v>101</v>
      </c>
      <c r="L550" s="16"/>
      <c r="M550" s="15" t="str">
        <f aca="false">IF($I550="","",IF($J550="Yes","Done",IF($I550&lt;AsOf,"Overdue","Open")))</f>
        <v/>
      </c>
    </row>
    <row r="551" customFormat="false" ht="15" hidden="false" customHeight="false" outlineLevel="0" collapsed="false">
      <c r="A551" s="16" t="n">
        <v>46295</v>
      </c>
      <c r="B551" s="14" t="s">
        <v>303</v>
      </c>
      <c r="C551" s="15" t="str">
        <f aca="false">IF($B551="","",IFERROR(INDEX(Roster!$B$2:$B$301,MATCH($B551,Roster!$A$2:$A$301,0)),"ID not on Roster"))</f>
        <v>Ugo Z.</v>
      </c>
      <c r="D551" s="14" t="s">
        <v>448</v>
      </c>
      <c r="E551" s="14"/>
      <c r="F551" s="14"/>
      <c r="G551" s="19" t="s">
        <v>692</v>
      </c>
      <c r="H551" s="14"/>
      <c r="I551" s="16"/>
      <c r="J551" s="14"/>
      <c r="K551" s="14" t="s">
        <v>101</v>
      </c>
      <c r="L551" s="16"/>
      <c r="M551" s="15" t="str">
        <f aca="false">IF($I551="","",IF($J551="Yes","Done",IF($I551&lt;AsOf,"Overdue","Open")))</f>
        <v/>
      </c>
    </row>
    <row r="552" customFormat="false" ht="15" hidden="false" customHeight="false" outlineLevel="0" collapsed="false">
      <c r="A552" s="16" t="n">
        <v>46295</v>
      </c>
      <c r="B552" s="14" t="s">
        <v>359</v>
      </c>
      <c r="C552" s="15" t="str">
        <f aca="false">IF($B552="","",IFERROR(INDEX(Roster!$B$2:$B$301,MATCH($B552,Roster!$A$2:$A$301,0)),"ID not on Roster"))</f>
        <v>Rania T.</v>
      </c>
      <c r="D552" s="14" t="s">
        <v>448</v>
      </c>
      <c r="E552" s="14"/>
      <c r="F552" s="14"/>
      <c r="G552" s="19" t="s">
        <v>487</v>
      </c>
      <c r="H552" s="14"/>
      <c r="I552" s="16"/>
      <c r="J552" s="14"/>
      <c r="K552" s="14" t="s">
        <v>74</v>
      </c>
      <c r="L552" s="16"/>
      <c r="M552" s="15" t="str">
        <f aca="false">IF($I552="","",IF($J552="Yes","Done",IF($I552&lt;AsOf,"Overdue","Open")))</f>
        <v/>
      </c>
    </row>
    <row r="553" customFormat="false" ht="15" hidden="false" customHeight="false" outlineLevel="0" collapsed="false">
      <c r="A553" s="16" t="n">
        <v>46295</v>
      </c>
      <c r="B553" s="14" t="s">
        <v>372</v>
      </c>
      <c r="C553" s="15" t="str">
        <f aca="false">IF($B553="","",IFERROR(INDEX(Roster!$B$2:$B$301,MATCH($B553,Roster!$A$2:$A$301,0)),"ID not on Roster"))</f>
        <v>Bilal I.</v>
      </c>
      <c r="D553" s="14" t="s">
        <v>448</v>
      </c>
      <c r="E553" s="14"/>
      <c r="F553" s="14"/>
      <c r="G553" s="19" t="s">
        <v>693</v>
      </c>
      <c r="H553" s="14"/>
      <c r="I553" s="16"/>
      <c r="J553" s="14"/>
      <c r="K553" s="14" t="s">
        <v>101</v>
      </c>
      <c r="L553" s="16"/>
      <c r="M553" s="15" t="str">
        <f aca="false">IF($I553="","",IF($J553="Yes","Done",IF($I553&lt;AsOf,"Overdue","Open")))</f>
        <v/>
      </c>
    </row>
    <row r="554" customFormat="false" ht="15" hidden="false" customHeight="false" outlineLevel="0" collapsed="false">
      <c r="A554" s="16" t="n">
        <v>46295</v>
      </c>
      <c r="B554" s="14" t="s">
        <v>400</v>
      </c>
      <c r="C554" s="15" t="str">
        <f aca="false">IF($B554="","",IFERROR(INDEX(Roster!$B$2:$B$301,MATCH($B554,Roster!$A$2:$A$301,0)),"ID not on Roster"))</f>
        <v>Wiktor Z.</v>
      </c>
      <c r="D554" s="14" t="s">
        <v>515</v>
      </c>
      <c r="E554" s="14"/>
      <c r="F554" s="14"/>
      <c r="G554" s="19" t="s">
        <v>516</v>
      </c>
      <c r="H554" s="14" t="s">
        <v>517</v>
      </c>
      <c r="I554" s="16" t="n">
        <v>46302</v>
      </c>
      <c r="J554" s="14"/>
      <c r="K554" s="14" t="s">
        <v>84</v>
      </c>
      <c r="L554" s="16"/>
      <c r="M554" s="15" t="str">
        <f aca="false">IF($I554="","",IF($J554="Yes","Done",IF($I554&lt;AsOf,"Overdue","Open")))</f>
        <v>Open</v>
      </c>
    </row>
    <row r="555" customFormat="false" ht="15" hidden="false" customHeight="false" outlineLevel="0" collapsed="false">
      <c r="A555" s="16"/>
      <c r="B555" s="14"/>
      <c r="C555" s="15" t="str">
        <f aca="false">IF($B555="","",IFERROR(INDEX(Roster!$B$2:$B$301,MATCH($B555,Roster!$A$2:$A$301,0)),"ID not on Roster"))</f>
        <v/>
      </c>
      <c r="D555" s="14"/>
      <c r="E555" s="14"/>
      <c r="F555" s="14"/>
      <c r="G555" s="14"/>
      <c r="H555" s="14"/>
      <c r="I555" s="16"/>
      <c r="J555" s="14"/>
      <c r="K555" s="14"/>
      <c r="L555" s="16"/>
      <c r="M555" s="15" t="str">
        <f aca="false">IF($I555="","",IF($J555="Yes","Done",IF($I555&lt;AsOf,"Overdue","Open")))</f>
        <v/>
      </c>
    </row>
    <row r="556" customFormat="false" ht="15" hidden="false" customHeight="false" outlineLevel="0" collapsed="false">
      <c r="A556" s="16"/>
      <c r="B556" s="14"/>
      <c r="C556" s="15" t="str">
        <f aca="false">IF($B556="","",IFERROR(INDEX(Roster!$B$2:$B$301,MATCH($B556,Roster!$A$2:$A$301,0)),"ID not on Roster"))</f>
        <v/>
      </c>
      <c r="D556" s="14"/>
      <c r="E556" s="14"/>
      <c r="F556" s="14"/>
      <c r="G556" s="14"/>
      <c r="H556" s="14"/>
      <c r="I556" s="16"/>
      <c r="J556" s="14"/>
      <c r="K556" s="14"/>
      <c r="L556" s="16"/>
      <c r="M556" s="15" t="str">
        <f aca="false">IF($I556="","",IF($J556="Yes","Done",IF($I556&lt;AsOf,"Overdue","Open")))</f>
        <v/>
      </c>
    </row>
    <row r="557" customFormat="false" ht="15" hidden="false" customHeight="false" outlineLevel="0" collapsed="false">
      <c r="A557" s="16"/>
      <c r="B557" s="14"/>
      <c r="C557" s="15" t="str">
        <f aca="false">IF($B557="","",IFERROR(INDEX(Roster!$B$2:$B$301,MATCH($B557,Roster!$A$2:$A$301,0)),"ID not on Roster"))</f>
        <v/>
      </c>
      <c r="D557" s="14"/>
      <c r="E557" s="14"/>
      <c r="F557" s="14"/>
      <c r="G557" s="14"/>
      <c r="H557" s="14"/>
      <c r="I557" s="16"/>
      <c r="J557" s="14"/>
      <c r="K557" s="14"/>
      <c r="L557" s="16"/>
      <c r="M557" s="15" t="str">
        <f aca="false">IF($I557="","",IF($J557="Yes","Done",IF($I557&lt;AsOf,"Overdue","Open")))</f>
        <v/>
      </c>
    </row>
    <row r="558" customFormat="false" ht="15" hidden="false" customHeight="false" outlineLevel="0" collapsed="false">
      <c r="A558" s="16"/>
      <c r="B558" s="14"/>
      <c r="C558" s="15" t="str">
        <f aca="false">IF($B558="","",IFERROR(INDEX(Roster!$B$2:$B$301,MATCH($B558,Roster!$A$2:$A$301,0)),"ID not on Roster"))</f>
        <v/>
      </c>
      <c r="D558" s="14"/>
      <c r="E558" s="14"/>
      <c r="F558" s="14"/>
      <c r="G558" s="14"/>
      <c r="H558" s="14"/>
      <c r="I558" s="16"/>
      <c r="J558" s="14"/>
      <c r="K558" s="14"/>
      <c r="L558" s="16"/>
      <c r="M558" s="15" t="str">
        <f aca="false">IF($I558="","",IF($J558="Yes","Done",IF($I558&lt;AsOf,"Overdue","Open")))</f>
        <v/>
      </c>
    </row>
    <row r="559" customFormat="false" ht="15" hidden="false" customHeight="false" outlineLevel="0" collapsed="false">
      <c r="A559" s="16"/>
      <c r="B559" s="14"/>
      <c r="C559" s="15" t="str">
        <f aca="false">IF($B559="","",IFERROR(INDEX(Roster!$B$2:$B$301,MATCH($B559,Roster!$A$2:$A$301,0)),"ID not on Roster"))</f>
        <v/>
      </c>
      <c r="D559" s="14"/>
      <c r="E559" s="14"/>
      <c r="F559" s="14"/>
      <c r="G559" s="14"/>
      <c r="H559" s="14"/>
      <c r="I559" s="16"/>
      <c r="J559" s="14"/>
      <c r="K559" s="14"/>
      <c r="L559" s="16"/>
      <c r="M559" s="15" t="str">
        <f aca="false">IF($I559="","",IF($J559="Yes","Done",IF($I559&lt;AsOf,"Overdue","Open")))</f>
        <v/>
      </c>
    </row>
    <row r="560" customFormat="false" ht="15" hidden="false" customHeight="false" outlineLevel="0" collapsed="false">
      <c r="A560" s="16"/>
      <c r="B560" s="14"/>
      <c r="C560" s="15" t="str">
        <f aca="false">IF($B560="","",IFERROR(INDEX(Roster!$B$2:$B$301,MATCH($B560,Roster!$A$2:$A$301,0)),"ID not on Roster"))</f>
        <v/>
      </c>
      <c r="D560" s="14"/>
      <c r="E560" s="14"/>
      <c r="F560" s="14"/>
      <c r="G560" s="14"/>
      <c r="H560" s="14"/>
      <c r="I560" s="16"/>
      <c r="J560" s="14"/>
      <c r="K560" s="14"/>
      <c r="L560" s="16"/>
      <c r="M560" s="15" t="str">
        <f aca="false">IF($I560="","",IF($J560="Yes","Done",IF($I560&lt;AsOf,"Overdue","Open")))</f>
        <v/>
      </c>
    </row>
    <row r="561" customFormat="false" ht="15" hidden="false" customHeight="false" outlineLevel="0" collapsed="false">
      <c r="A561" s="16"/>
      <c r="B561" s="14"/>
      <c r="C561" s="15" t="str">
        <f aca="false">IF($B561="","",IFERROR(INDEX(Roster!$B$2:$B$301,MATCH($B561,Roster!$A$2:$A$301,0)),"ID not on Roster"))</f>
        <v/>
      </c>
      <c r="D561" s="14"/>
      <c r="E561" s="14"/>
      <c r="F561" s="14"/>
      <c r="G561" s="14"/>
      <c r="H561" s="14"/>
      <c r="I561" s="16"/>
      <c r="J561" s="14"/>
      <c r="K561" s="14"/>
      <c r="L561" s="16"/>
      <c r="M561" s="15" t="str">
        <f aca="false">IF($I561="","",IF($J561="Yes","Done",IF($I561&lt;AsOf,"Overdue","Open")))</f>
        <v/>
      </c>
    </row>
    <row r="562" customFormat="false" ht="15" hidden="false" customHeight="false" outlineLevel="0" collapsed="false">
      <c r="A562" s="16"/>
      <c r="B562" s="14"/>
      <c r="C562" s="15" t="str">
        <f aca="false">IF($B562="","",IFERROR(INDEX(Roster!$B$2:$B$301,MATCH($B562,Roster!$A$2:$A$301,0)),"ID not on Roster"))</f>
        <v/>
      </c>
      <c r="D562" s="14"/>
      <c r="E562" s="14"/>
      <c r="F562" s="14"/>
      <c r="G562" s="14"/>
      <c r="H562" s="14"/>
      <c r="I562" s="16"/>
      <c r="J562" s="14"/>
      <c r="K562" s="14"/>
      <c r="L562" s="16"/>
      <c r="M562" s="15" t="str">
        <f aca="false">IF($I562="","",IF($J562="Yes","Done",IF($I562&lt;AsOf,"Overdue","Open")))</f>
        <v/>
      </c>
    </row>
    <row r="563" customFormat="false" ht="15" hidden="false" customHeight="false" outlineLevel="0" collapsed="false">
      <c r="A563" s="16"/>
      <c r="B563" s="14"/>
      <c r="C563" s="15" t="str">
        <f aca="false">IF($B563="","",IFERROR(INDEX(Roster!$B$2:$B$301,MATCH($B563,Roster!$A$2:$A$301,0)),"ID not on Roster"))</f>
        <v/>
      </c>
      <c r="D563" s="14"/>
      <c r="E563" s="14"/>
      <c r="F563" s="14"/>
      <c r="G563" s="14"/>
      <c r="H563" s="14"/>
      <c r="I563" s="16"/>
      <c r="J563" s="14"/>
      <c r="K563" s="14"/>
      <c r="L563" s="16"/>
      <c r="M563" s="15" t="str">
        <f aca="false">IF($I563="","",IF($J563="Yes","Done",IF($I563&lt;AsOf,"Overdue","Open")))</f>
        <v/>
      </c>
    </row>
    <row r="564" customFormat="false" ht="15" hidden="false" customHeight="false" outlineLevel="0" collapsed="false">
      <c r="A564" s="16"/>
      <c r="B564" s="14"/>
      <c r="C564" s="15" t="str">
        <f aca="false">IF($B564="","",IFERROR(INDEX(Roster!$B$2:$B$301,MATCH($B564,Roster!$A$2:$A$301,0)),"ID not on Roster"))</f>
        <v/>
      </c>
      <c r="D564" s="14"/>
      <c r="E564" s="14"/>
      <c r="F564" s="14"/>
      <c r="G564" s="14"/>
      <c r="H564" s="14"/>
      <c r="I564" s="16"/>
      <c r="J564" s="14"/>
      <c r="K564" s="14"/>
      <c r="L564" s="16"/>
      <c r="M564" s="15" t="str">
        <f aca="false">IF($I564="","",IF($J564="Yes","Done",IF($I564&lt;AsOf,"Overdue","Open")))</f>
        <v/>
      </c>
    </row>
    <row r="565" customFormat="false" ht="15" hidden="false" customHeight="false" outlineLevel="0" collapsed="false">
      <c r="A565" s="16"/>
      <c r="B565" s="14"/>
      <c r="C565" s="15" t="str">
        <f aca="false">IF($B565="","",IFERROR(INDEX(Roster!$B$2:$B$301,MATCH($B565,Roster!$A$2:$A$301,0)),"ID not on Roster"))</f>
        <v/>
      </c>
      <c r="D565" s="14"/>
      <c r="E565" s="14"/>
      <c r="F565" s="14"/>
      <c r="G565" s="14"/>
      <c r="H565" s="14"/>
      <c r="I565" s="16"/>
      <c r="J565" s="14"/>
      <c r="K565" s="14"/>
      <c r="L565" s="16"/>
      <c r="M565" s="15" t="str">
        <f aca="false">IF($I565="","",IF($J565="Yes","Done",IF($I565&lt;AsOf,"Overdue","Open")))</f>
        <v/>
      </c>
    </row>
    <row r="566" customFormat="false" ht="15" hidden="false" customHeight="false" outlineLevel="0" collapsed="false">
      <c r="A566" s="16"/>
      <c r="B566" s="14"/>
      <c r="C566" s="15" t="str">
        <f aca="false">IF($B566="","",IFERROR(INDEX(Roster!$B$2:$B$301,MATCH($B566,Roster!$A$2:$A$301,0)),"ID not on Roster"))</f>
        <v/>
      </c>
      <c r="D566" s="14"/>
      <c r="E566" s="14"/>
      <c r="F566" s="14"/>
      <c r="G566" s="14"/>
      <c r="H566" s="14"/>
      <c r="I566" s="16"/>
      <c r="J566" s="14"/>
      <c r="K566" s="14"/>
      <c r="L566" s="16"/>
      <c r="M566" s="15" t="str">
        <f aca="false">IF($I566="","",IF($J566="Yes","Done",IF($I566&lt;AsOf,"Overdue","Open")))</f>
        <v/>
      </c>
    </row>
    <row r="567" customFormat="false" ht="15" hidden="false" customHeight="false" outlineLevel="0" collapsed="false">
      <c r="A567" s="16"/>
      <c r="B567" s="14"/>
      <c r="C567" s="15" t="str">
        <f aca="false">IF($B567="","",IFERROR(INDEX(Roster!$B$2:$B$301,MATCH($B567,Roster!$A$2:$A$301,0)),"ID not on Roster"))</f>
        <v/>
      </c>
      <c r="D567" s="14"/>
      <c r="E567" s="14"/>
      <c r="F567" s="14"/>
      <c r="G567" s="14"/>
      <c r="H567" s="14"/>
      <c r="I567" s="16"/>
      <c r="J567" s="14"/>
      <c r="K567" s="14"/>
      <c r="L567" s="16"/>
      <c r="M567" s="15" t="str">
        <f aca="false">IF($I567="","",IF($J567="Yes","Done",IF($I567&lt;AsOf,"Overdue","Open")))</f>
        <v/>
      </c>
    </row>
    <row r="568" customFormat="false" ht="15" hidden="false" customHeight="false" outlineLevel="0" collapsed="false">
      <c r="A568" s="16"/>
      <c r="B568" s="14"/>
      <c r="C568" s="15" t="str">
        <f aca="false">IF($B568="","",IFERROR(INDEX(Roster!$B$2:$B$301,MATCH($B568,Roster!$A$2:$A$301,0)),"ID not on Roster"))</f>
        <v/>
      </c>
      <c r="D568" s="14"/>
      <c r="E568" s="14"/>
      <c r="F568" s="14"/>
      <c r="G568" s="14"/>
      <c r="H568" s="14"/>
      <c r="I568" s="16"/>
      <c r="J568" s="14"/>
      <c r="K568" s="14"/>
      <c r="L568" s="16"/>
      <c r="M568" s="15" t="str">
        <f aca="false">IF($I568="","",IF($J568="Yes","Done",IF($I568&lt;AsOf,"Overdue","Open")))</f>
        <v/>
      </c>
    </row>
    <row r="569" customFormat="false" ht="15" hidden="false" customHeight="false" outlineLevel="0" collapsed="false">
      <c r="A569" s="16"/>
      <c r="B569" s="14"/>
      <c r="C569" s="15" t="str">
        <f aca="false">IF($B569="","",IFERROR(INDEX(Roster!$B$2:$B$301,MATCH($B569,Roster!$A$2:$A$301,0)),"ID not on Roster"))</f>
        <v/>
      </c>
      <c r="D569" s="14"/>
      <c r="E569" s="14"/>
      <c r="F569" s="14"/>
      <c r="G569" s="14"/>
      <c r="H569" s="14"/>
      <c r="I569" s="16"/>
      <c r="J569" s="14"/>
      <c r="K569" s="14"/>
      <c r="L569" s="16"/>
      <c r="M569" s="15" t="str">
        <f aca="false">IF($I569="","",IF($J569="Yes","Done",IF($I569&lt;AsOf,"Overdue","Open")))</f>
        <v/>
      </c>
    </row>
    <row r="570" customFormat="false" ht="15" hidden="false" customHeight="false" outlineLevel="0" collapsed="false">
      <c r="A570" s="16"/>
      <c r="B570" s="14"/>
      <c r="C570" s="15" t="str">
        <f aca="false">IF($B570="","",IFERROR(INDEX(Roster!$B$2:$B$301,MATCH($B570,Roster!$A$2:$A$301,0)),"ID not on Roster"))</f>
        <v/>
      </c>
      <c r="D570" s="14"/>
      <c r="E570" s="14"/>
      <c r="F570" s="14"/>
      <c r="G570" s="14"/>
      <c r="H570" s="14"/>
      <c r="I570" s="16"/>
      <c r="J570" s="14"/>
      <c r="K570" s="14"/>
      <c r="L570" s="16"/>
      <c r="M570" s="15" t="str">
        <f aca="false">IF($I570="","",IF($J570="Yes","Done",IF($I570&lt;AsOf,"Overdue","Open")))</f>
        <v/>
      </c>
    </row>
    <row r="571" customFormat="false" ht="15" hidden="false" customHeight="false" outlineLevel="0" collapsed="false">
      <c r="A571" s="16"/>
      <c r="B571" s="14"/>
      <c r="C571" s="15" t="str">
        <f aca="false">IF($B571="","",IFERROR(INDEX(Roster!$B$2:$B$301,MATCH($B571,Roster!$A$2:$A$301,0)),"ID not on Roster"))</f>
        <v/>
      </c>
      <c r="D571" s="14"/>
      <c r="E571" s="14"/>
      <c r="F571" s="14"/>
      <c r="G571" s="14"/>
      <c r="H571" s="14"/>
      <c r="I571" s="16"/>
      <c r="J571" s="14"/>
      <c r="K571" s="14"/>
      <c r="L571" s="16"/>
      <c r="M571" s="15" t="str">
        <f aca="false">IF($I571="","",IF($J571="Yes","Done",IF($I571&lt;AsOf,"Overdue","Open")))</f>
        <v/>
      </c>
    </row>
    <row r="572" customFormat="false" ht="15" hidden="false" customHeight="false" outlineLevel="0" collapsed="false">
      <c r="A572" s="16"/>
      <c r="B572" s="14"/>
      <c r="C572" s="15" t="str">
        <f aca="false">IF($B572="","",IFERROR(INDEX(Roster!$B$2:$B$301,MATCH($B572,Roster!$A$2:$A$301,0)),"ID not on Roster"))</f>
        <v/>
      </c>
      <c r="D572" s="14"/>
      <c r="E572" s="14"/>
      <c r="F572" s="14"/>
      <c r="G572" s="14"/>
      <c r="H572" s="14"/>
      <c r="I572" s="16"/>
      <c r="J572" s="14"/>
      <c r="K572" s="14"/>
      <c r="L572" s="16"/>
      <c r="M572" s="15" t="str">
        <f aca="false">IF($I572="","",IF($J572="Yes","Done",IF($I572&lt;AsOf,"Overdue","Open")))</f>
        <v/>
      </c>
    </row>
    <row r="573" customFormat="false" ht="15" hidden="false" customHeight="false" outlineLevel="0" collapsed="false">
      <c r="A573" s="16"/>
      <c r="B573" s="14"/>
      <c r="C573" s="15" t="str">
        <f aca="false">IF($B573="","",IFERROR(INDEX(Roster!$B$2:$B$301,MATCH($B573,Roster!$A$2:$A$301,0)),"ID not on Roster"))</f>
        <v/>
      </c>
      <c r="D573" s="14"/>
      <c r="E573" s="14"/>
      <c r="F573" s="14"/>
      <c r="G573" s="14"/>
      <c r="H573" s="14"/>
      <c r="I573" s="16"/>
      <c r="J573" s="14"/>
      <c r="K573" s="14"/>
      <c r="L573" s="16"/>
      <c r="M573" s="15" t="str">
        <f aca="false">IF($I573="","",IF($J573="Yes","Done",IF($I573&lt;AsOf,"Overdue","Open")))</f>
        <v/>
      </c>
    </row>
    <row r="574" customFormat="false" ht="15" hidden="false" customHeight="false" outlineLevel="0" collapsed="false">
      <c r="A574" s="16"/>
      <c r="B574" s="14"/>
      <c r="C574" s="15" t="str">
        <f aca="false">IF($B574="","",IFERROR(INDEX(Roster!$B$2:$B$301,MATCH($B574,Roster!$A$2:$A$301,0)),"ID not on Roster"))</f>
        <v/>
      </c>
      <c r="D574" s="14"/>
      <c r="E574" s="14"/>
      <c r="F574" s="14"/>
      <c r="G574" s="14"/>
      <c r="H574" s="14"/>
      <c r="I574" s="16"/>
      <c r="J574" s="14"/>
      <c r="K574" s="14"/>
      <c r="L574" s="16"/>
      <c r="M574" s="15" t="str">
        <f aca="false">IF($I574="","",IF($J574="Yes","Done",IF($I574&lt;AsOf,"Overdue","Open")))</f>
        <v/>
      </c>
    </row>
    <row r="575" customFormat="false" ht="15" hidden="false" customHeight="false" outlineLevel="0" collapsed="false">
      <c r="A575" s="16"/>
      <c r="B575" s="14"/>
      <c r="C575" s="15" t="str">
        <f aca="false">IF($B575="","",IFERROR(INDEX(Roster!$B$2:$B$301,MATCH($B575,Roster!$A$2:$A$301,0)),"ID not on Roster"))</f>
        <v/>
      </c>
      <c r="D575" s="14"/>
      <c r="E575" s="14"/>
      <c r="F575" s="14"/>
      <c r="G575" s="14"/>
      <c r="H575" s="14"/>
      <c r="I575" s="16"/>
      <c r="J575" s="14"/>
      <c r="K575" s="14"/>
      <c r="L575" s="16"/>
      <c r="M575" s="15" t="str">
        <f aca="false">IF($I575="","",IF($J575="Yes","Done",IF($I575&lt;AsOf,"Overdue","Open")))</f>
        <v/>
      </c>
    </row>
    <row r="576" customFormat="false" ht="15" hidden="false" customHeight="false" outlineLevel="0" collapsed="false">
      <c r="A576" s="16"/>
      <c r="B576" s="14"/>
      <c r="C576" s="15" t="str">
        <f aca="false">IF($B576="","",IFERROR(INDEX(Roster!$B$2:$B$301,MATCH($B576,Roster!$A$2:$A$301,0)),"ID not on Roster"))</f>
        <v/>
      </c>
      <c r="D576" s="14"/>
      <c r="E576" s="14"/>
      <c r="F576" s="14"/>
      <c r="G576" s="14"/>
      <c r="H576" s="14"/>
      <c r="I576" s="16"/>
      <c r="J576" s="14"/>
      <c r="K576" s="14"/>
      <c r="L576" s="16"/>
      <c r="M576" s="15" t="str">
        <f aca="false">IF($I576="","",IF($J576="Yes","Done",IF($I576&lt;AsOf,"Overdue","Open")))</f>
        <v/>
      </c>
    </row>
    <row r="577" customFormat="false" ht="15" hidden="false" customHeight="false" outlineLevel="0" collapsed="false">
      <c r="A577" s="16"/>
      <c r="B577" s="14"/>
      <c r="C577" s="15" t="str">
        <f aca="false">IF($B577="","",IFERROR(INDEX(Roster!$B$2:$B$301,MATCH($B577,Roster!$A$2:$A$301,0)),"ID not on Roster"))</f>
        <v/>
      </c>
      <c r="D577" s="14"/>
      <c r="E577" s="14"/>
      <c r="F577" s="14"/>
      <c r="G577" s="14"/>
      <c r="H577" s="14"/>
      <c r="I577" s="16"/>
      <c r="J577" s="14"/>
      <c r="K577" s="14"/>
      <c r="L577" s="16"/>
      <c r="M577" s="15" t="str">
        <f aca="false">IF($I577="","",IF($J577="Yes","Done",IF($I577&lt;AsOf,"Overdue","Open")))</f>
        <v/>
      </c>
    </row>
    <row r="578" customFormat="false" ht="15" hidden="false" customHeight="false" outlineLevel="0" collapsed="false">
      <c r="A578" s="16"/>
      <c r="B578" s="14"/>
      <c r="C578" s="15" t="str">
        <f aca="false">IF($B578="","",IFERROR(INDEX(Roster!$B$2:$B$301,MATCH($B578,Roster!$A$2:$A$301,0)),"ID not on Roster"))</f>
        <v/>
      </c>
      <c r="D578" s="14"/>
      <c r="E578" s="14"/>
      <c r="F578" s="14"/>
      <c r="G578" s="14"/>
      <c r="H578" s="14"/>
      <c r="I578" s="16"/>
      <c r="J578" s="14"/>
      <c r="K578" s="14"/>
      <c r="L578" s="16"/>
      <c r="M578" s="15" t="str">
        <f aca="false">IF($I578="","",IF($J578="Yes","Done",IF($I578&lt;AsOf,"Overdue","Open")))</f>
        <v/>
      </c>
    </row>
    <row r="579" customFormat="false" ht="15" hidden="false" customHeight="false" outlineLevel="0" collapsed="false">
      <c r="A579" s="16"/>
      <c r="B579" s="14"/>
      <c r="C579" s="15" t="str">
        <f aca="false">IF($B579="","",IFERROR(INDEX(Roster!$B$2:$B$301,MATCH($B579,Roster!$A$2:$A$301,0)),"ID not on Roster"))</f>
        <v/>
      </c>
      <c r="D579" s="14"/>
      <c r="E579" s="14"/>
      <c r="F579" s="14"/>
      <c r="G579" s="14"/>
      <c r="H579" s="14"/>
      <c r="I579" s="16"/>
      <c r="J579" s="14"/>
      <c r="K579" s="14"/>
      <c r="L579" s="16"/>
      <c r="M579" s="15" t="str">
        <f aca="false">IF($I579="","",IF($J579="Yes","Done",IF($I579&lt;AsOf,"Overdue","Open")))</f>
        <v/>
      </c>
    </row>
    <row r="580" customFormat="false" ht="15" hidden="false" customHeight="false" outlineLevel="0" collapsed="false">
      <c r="A580" s="16"/>
      <c r="B580" s="14"/>
      <c r="C580" s="15" t="str">
        <f aca="false">IF($B580="","",IFERROR(INDEX(Roster!$B$2:$B$301,MATCH($B580,Roster!$A$2:$A$301,0)),"ID not on Roster"))</f>
        <v/>
      </c>
      <c r="D580" s="14"/>
      <c r="E580" s="14"/>
      <c r="F580" s="14"/>
      <c r="G580" s="14"/>
      <c r="H580" s="14"/>
      <c r="I580" s="16"/>
      <c r="J580" s="14"/>
      <c r="K580" s="14"/>
      <c r="L580" s="16"/>
      <c r="M580" s="15" t="str">
        <f aca="false">IF($I580="","",IF($J580="Yes","Done",IF($I580&lt;AsOf,"Overdue","Open")))</f>
        <v/>
      </c>
    </row>
    <row r="581" customFormat="false" ht="15" hidden="false" customHeight="false" outlineLevel="0" collapsed="false">
      <c r="A581" s="16"/>
      <c r="B581" s="14"/>
      <c r="C581" s="15" t="str">
        <f aca="false">IF($B581="","",IFERROR(INDEX(Roster!$B$2:$B$301,MATCH($B581,Roster!$A$2:$A$301,0)),"ID not on Roster"))</f>
        <v/>
      </c>
      <c r="D581" s="14"/>
      <c r="E581" s="14"/>
      <c r="F581" s="14"/>
      <c r="G581" s="14"/>
      <c r="H581" s="14"/>
      <c r="I581" s="16"/>
      <c r="J581" s="14"/>
      <c r="K581" s="14"/>
      <c r="L581" s="16"/>
      <c r="M581" s="15" t="str">
        <f aca="false">IF($I581="","",IF($J581="Yes","Done",IF($I581&lt;AsOf,"Overdue","Open")))</f>
        <v/>
      </c>
    </row>
    <row r="582" customFormat="false" ht="15" hidden="false" customHeight="false" outlineLevel="0" collapsed="false">
      <c r="A582" s="16"/>
      <c r="B582" s="14"/>
      <c r="C582" s="15" t="str">
        <f aca="false">IF($B582="","",IFERROR(INDEX(Roster!$B$2:$B$301,MATCH($B582,Roster!$A$2:$A$301,0)),"ID not on Roster"))</f>
        <v/>
      </c>
      <c r="D582" s="14"/>
      <c r="E582" s="14"/>
      <c r="F582" s="14"/>
      <c r="G582" s="14"/>
      <c r="H582" s="14"/>
      <c r="I582" s="16"/>
      <c r="J582" s="14"/>
      <c r="K582" s="14"/>
      <c r="L582" s="16"/>
      <c r="M582" s="15" t="str">
        <f aca="false">IF($I582="","",IF($J582="Yes","Done",IF($I582&lt;AsOf,"Overdue","Open")))</f>
        <v/>
      </c>
    </row>
    <row r="583" customFormat="false" ht="15" hidden="false" customHeight="false" outlineLevel="0" collapsed="false">
      <c r="A583" s="16"/>
      <c r="B583" s="14"/>
      <c r="C583" s="15" t="str">
        <f aca="false">IF($B583="","",IFERROR(INDEX(Roster!$B$2:$B$301,MATCH($B583,Roster!$A$2:$A$301,0)),"ID not on Roster"))</f>
        <v/>
      </c>
      <c r="D583" s="14"/>
      <c r="E583" s="14"/>
      <c r="F583" s="14"/>
      <c r="G583" s="14"/>
      <c r="H583" s="14"/>
      <c r="I583" s="16"/>
      <c r="J583" s="14"/>
      <c r="K583" s="14"/>
      <c r="L583" s="16"/>
      <c r="M583" s="15" t="str">
        <f aca="false">IF($I583="","",IF($J583="Yes","Done",IF($I583&lt;AsOf,"Overdue","Open")))</f>
        <v/>
      </c>
    </row>
    <row r="584" customFormat="false" ht="15" hidden="false" customHeight="false" outlineLevel="0" collapsed="false">
      <c r="A584" s="16"/>
      <c r="B584" s="14"/>
      <c r="C584" s="15" t="str">
        <f aca="false">IF($B584="","",IFERROR(INDEX(Roster!$B$2:$B$301,MATCH($B584,Roster!$A$2:$A$301,0)),"ID not on Roster"))</f>
        <v/>
      </c>
      <c r="D584" s="14"/>
      <c r="E584" s="14"/>
      <c r="F584" s="14"/>
      <c r="G584" s="14"/>
      <c r="H584" s="14"/>
      <c r="I584" s="16"/>
      <c r="J584" s="14"/>
      <c r="K584" s="14"/>
      <c r="L584" s="16"/>
      <c r="M584" s="15" t="str">
        <f aca="false">IF($I584="","",IF($J584="Yes","Done",IF($I584&lt;AsOf,"Overdue","Open")))</f>
        <v/>
      </c>
    </row>
    <row r="585" customFormat="false" ht="15" hidden="false" customHeight="false" outlineLevel="0" collapsed="false">
      <c r="A585" s="16"/>
      <c r="B585" s="14"/>
      <c r="C585" s="15" t="str">
        <f aca="false">IF($B585="","",IFERROR(INDEX(Roster!$B$2:$B$301,MATCH($B585,Roster!$A$2:$A$301,0)),"ID not on Roster"))</f>
        <v/>
      </c>
      <c r="D585" s="14"/>
      <c r="E585" s="14"/>
      <c r="F585" s="14"/>
      <c r="G585" s="14"/>
      <c r="H585" s="14"/>
      <c r="I585" s="16"/>
      <c r="J585" s="14"/>
      <c r="K585" s="14"/>
      <c r="L585" s="16"/>
      <c r="M585" s="15" t="str">
        <f aca="false">IF($I585="","",IF($J585="Yes","Done",IF($I585&lt;AsOf,"Overdue","Open")))</f>
        <v/>
      </c>
    </row>
    <row r="586" customFormat="false" ht="15" hidden="false" customHeight="false" outlineLevel="0" collapsed="false">
      <c r="A586" s="16"/>
      <c r="B586" s="14"/>
      <c r="C586" s="15" t="str">
        <f aca="false">IF($B586="","",IFERROR(INDEX(Roster!$B$2:$B$301,MATCH($B586,Roster!$A$2:$A$301,0)),"ID not on Roster"))</f>
        <v/>
      </c>
      <c r="D586" s="14"/>
      <c r="E586" s="14"/>
      <c r="F586" s="14"/>
      <c r="G586" s="14"/>
      <c r="H586" s="14"/>
      <c r="I586" s="16"/>
      <c r="J586" s="14"/>
      <c r="K586" s="14"/>
      <c r="L586" s="16"/>
      <c r="M586" s="15" t="str">
        <f aca="false">IF($I586="","",IF($J586="Yes","Done",IF($I586&lt;AsOf,"Overdue","Open")))</f>
        <v/>
      </c>
    </row>
    <row r="587" customFormat="false" ht="15" hidden="false" customHeight="false" outlineLevel="0" collapsed="false">
      <c r="A587" s="16"/>
      <c r="B587" s="14"/>
      <c r="C587" s="15" t="str">
        <f aca="false">IF($B587="","",IFERROR(INDEX(Roster!$B$2:$B$301,MATCH($B587,Roster!$A$2:$A$301,0)),"ID not on Roster"))</f>
        <v/>
      </c>
      <c r="D587" s="14"/>
      <c r="E587" s="14"/>
      <c r="F587" s="14"/>
      <c r="G587" s="14"/>
      <c r="H587" s="14"/>
      <c r="I587" s="16"/>
      <c r="J587" s="14"/>
      <c r="K587" s="14"/>
      <c r="L587" s="16"/>
      <c r="M587" s="15" t="str">
        <f aca="false">IF($I587="","",IF($J587="Yes","Done",IF($I587&lt;AsOf,"Overdue","Open")))</f>
        <v/>
      </c>
    </row>
    <row r="588" customFormat="false" ht="15" hidden="false" customHeight="false" outlineLevel="0" collapsed="false">
      <c r="A588" s="16"/>
      <c r="B588" s="14"/>
      <c r="C588" s="15" t="str">
        <f aca="false">IF($B588="","",IFERROR(INDEX(Roster!$B$2:$B$301,MATCH($B588,Roster!$A$2:$A$301,0)),"ID not on Roster"))</f>
        <v/>
      </c>
      <c r="D588" s="14"/>
      <c r="E588" s="14"/>
      <c r="F588" s="14"/>
      <c r="G588" s="14"/>
      <c r="H588" s="14"/>
      <c r="I588" s="16"/>
      <c r="J588" s="14"/>
      <c r="K588" s="14"/>
      <c r="L588" s="16"/>
      <c r="M588" s="15" t="str">
        <f aca="false">IF($I588="","",IF($J588="Yes","Done",IF($I588&lt;AsOf,"Overdue","Open")))</f>
        <v/>
      </c>
    </row>
    <row r="589" customFormat="false" ht="15" hidden="false" customHeight="false" outlineLevel="0" collapsed="false">
      <c r="A589" s="16"/>
      <c r="B589" s="14"/>
      <c r="C589" s="15" t="str">
        <f aca="false">IF($B589="","",IFERROR(INDEX(Roster!$B$2:$B$301,MATCH($B589,Roster!$A$2:$A$301,0)),"ID not on Roster"))</f>
        <v/>
      </c>
      <c r="D589" s="14"/>
      <c r="E589" s="14"/>
      <c r="F589" s="14"/>
      <c r="G589" s="14"/>
      <c r="H589" s="14"/>
      <c r="I589" s="16"/>
      <c r="J589" s="14"/>
      <c r="K589" s="14"/>
      <c r="L589" s="16"/>
      <c r="M589" s="15" t="str">
        <f aca="false">IF($I589="","",IF($J589="Yes","Done",IF($I589&lt;AsOf,"Overdue","Open")))</f>
        <v/>
      </c>
    </row>
    <row r="590" customFormat="false" ht="15" hidden="false" customHeight="false" outlineLevel="0" collapsed="false">
      <c r="A590" s="16"/>
      <c r="B590" s="14"/>
      <c r="C590" s="15" t="str">
        <f aca="false">IF($B590="","",IFERROR(INDEX(Roster!$B$2:$B$301,MATCH($B590,Roster!$A$2:$A$301,0)),"ID not on Roster"))</f>
        <v/>
      </c>
      <c r="D590" s="14"/>
      <c r="E590" s="14"/>
      <c r="F590" s="14"/>
      <c r="G590" s="14"/>
      <c r="H590" s="14"/>
      <c r="I590" s="16"/>
      <c r="J590" s="14"/>
      <c r="K590" s="14"/>
      <c r="L590" s="16"/>
      <c r="M590" s="15" t="str">
        <f aca="false">IF($I590="","",IF($J590="Yes","Done",IF($I590&lt;AsOf,"Overdue","Open")))</f>
        <v/>
      </c>
    </row>
    <row r="591" customFormat="false" ht="15" hidden="false" customHeight="false" outlineLevel="0" collapsed="false">
      <c r="A591" s="16"/>
      <c r="B591" s="14"/>
      <c r="C591" s="15" t="str">
        <f aca="false">IF($B591="","",IFERROR(INDEX(Roster!$B$2:$B$301,MATCH($B591,Roster!$A$2:$A$301,0)),"ID not on Roster"))</f>
        <v/>
      </c>
      <c r="D591" s="14"/>
      <c r="E591" s="14"/>
      <c r="F591" s="14"/>
      <c r="G591" s="14"/>
      <c r="H591" s="14"/>
      <c r="I591" s="16"/>
      <c r="J591" s="14"/>
      <c r="K591" s="14"/>
      <c r="L591" s="16"/>
      <c r="M591" s="15" t="str">
        <f aca="false">IF($I591="","",IF($J591="Yes","Done",IF($I591&lt;AsOf,"Overdue","Open")))</f>
        <v/>
      </c>
    </row>
    <row r="592" customFormat="false" ht="15" hidden="false" customHeight="false" outlineLevel="0" collapsed="false">
      <c r="A592" s="16"/>
      <c r="B592" s="14"/>
      <c r="C592" s="15" t="str">
        <f aca="false">IF($B592="","",IFERROR(INDEX(Roster!$B$2:$B$301,MATCH($B592,Roster!$A$2:$A$301,0)),"ID not on Roster"))</f>
        <v/>
      </c>
      <c r="D592" s="14"/>
      <c r="E592" s="14"/>
      <c r="F592" s="14"/>
      <c r="G592" s="14"/>
      <c r="H592" s="14"/>
      <c r="I592" s="16"/>
      <c r="J592" s="14"/>
      <c r="K592" s="14"/>
      <c r="L592" s="16"/>
      <c r="M592" s="15" t="str">
        <f aca="false">IF($I592="","",IF($J592="Yes","Done",IF($I592&lt;AsOf,"Overdue","Open")))</f>
        <v/>
      </c>
    </row>
    <row r="593" customFormat="false" ht="15" hidden="false" customHeight="false" outlineLevel="0" collapsed="false">
      <c r="A593" s="16"/>
      <c r="B593" s="14"/>
      <c r="C593" s="15" t="str">
        <f aca="false">IF($B593="","",IFERROR(INDEX(Roster!$B$2:$B$301,MATCH($B593,Roster!$A$2:$A$301,0)),"ID not on Roster"))</f>
        <v/>
      </c>
      <c r="D593" s="14"/>
      <c r="E593" s="14"/>
      <c r="F593" s="14"/>
      <c r="G593" s="14"/>
      <c r="H593" s="14"/>
      <c r="I593" s="16"/>
      <c r="J593" s="14"/>
      <c r="K593" s="14"/>
      <c r="L593" s="16"/>
      <c r="M593" s="15" t="str">
        <f aca="false">IF($I593="","",IF($J593="Yes","Done",IF($I593&lt;AsOf,"Overdue","Open")))</f>
        <v/>
      </c>
    </row>
    <row r="594" customFormat="false" ht="15" hidden="false" customHeight="false" outlineLevel="0" collapsed="false">
      <c r="A594" s="16"/>
      <c r="B594" s="14"/>
      <c r="C594" s="15" t="str">
        <f aca="false">IF($B594="","",IFERROR(INDEX(Roster!$B$2:$B$301,MATCH($B594,Roster!$A$2:$A$301,0)),"ID not on Roster"))</f>
        <v/>
      </c>
      <c r="D594" s="14"/>
      <c r="E594" s="14"/>
      <c r="F594" s="14"/>
      <c r="G594" s="14"/>
      <c r="H594" s="14"/>
      <c r="I594" s="16"/>
      <c r="J594" s="14"/>
      <c r="K594" s="14"/>
      <c r="L594" s="16"/>
      <c r="M594" s="15" t="str">
        <f aca="false">IF($I594="","",IF($J594="Yes","Done",IF($I594&lt;AsOf,"Overdue","Open")))</f>
        <v/>
      </c>
    </row>
    <row r="595" customFormat="false" ht="15" hidden="false" customHeight="false" outlineLevel="0" collapsed="false">
      <c r="A595" s="16"/>
      <c r="B595" s="14"/>
      <c r="C595" s="15" t="str">
        <f aca="false">IF($B595="","",IFERROR(INDEX(Roster!$B$2:$B$301,MATCH($B595,Roster!$A$2:$A$301,0)),"ID not on Roster"))</f>
        <v/>
      </c>
      <c r="D595" s="14"/>
      <c r="E595" s="14"/>
      <c r="F595" s="14"/>
      <c r="G595" s="14"/>
      <c r="H595" s="14"/>
      <c r="I595" s="16"/>
      <c r="J595" s="14"/>
      <c r="K595" s="14"/>
      <c r="L595" s="16"/>
      <c r="M595" s="15" t="str">
        <f aca="false">IF($I595="","",IF($J595="Yes","Done",IF($I595&lt;AsOf,"Overdue","Open")))</f>
        <v/>
      </c>
    </row>
    <row r="596" customFormat="false" ht="15" hidden="false" customHeight="false" outlineLevel="0" collapsed="false">
      <c r="A596" s="16"/>
      <c r="B596" s="14"/>
      <c r="C596" s="15" t="str">
        <f aca="false">IF($B596="","",IFERROR(INDEX(Roster!$B$2:$B$301,MATCH($B596,Roster!$A$2:$A$301,0)),"ID not on Roster"))</f>
        <v/>
      </c>
      <c r="D596" s="14"/>
      <c r="E596" s="14"/>
      <c r="F596" s="14"/>
      <c r="G596" s="14"/>
      <c r="H596" s="14"/>
      <c r="I596" s="16"/>
      <c r="J596" s="14"/>
      <c r="K596" s="14"/>
      <c r="L596" s="16"/>
      <c r="M596" s="15" t="str">
        <f aca="false">IF($I596="","",IF($J596="Yes","Done",IF($I596&lt;AsOf,"Overdue","Open")))</f>
        <v/>
      </c>
    </row>
    <row r="597" customFormat="false" ht="15" hidden="false" customHeight="false" outlineLevel="0" collapsed="false">
      <c r="A597" s="16"/>
      <c r="B597" s="14"/>
      <c r="C597" s="15" t="str">
        <f aca="false">IF($B597="","",IFERROR(INDEX(Roster!$B$2:$B$301,MATCH($B597,Roster!$A$2:$A$301,0)),"ID not on Roster"))</f>
        <v/>
      </c>
      <c r="D597" s="14"/>
      <c r="E597" s="14"/>
      <c r="F597" s="14"/>
      <c r="G597" s="14"/>
      <c r="H597" s="14"/>
      <c r="I597" s="16"/>
      <c r="J597" s="14"/>
      <c r="K597" s="14"/>
      <c r="L597" s="16"/>
      <c r="M597" s="15" t="str">
        <f aca="false">IF($I597="","",IF($J597="Yes","Done",IF($I597&lt;AsOf,"Overdue","Open")))</f>
        <v/>
      </c>
    </row>
    <row r="598" customFormat="false" ht="15" hidden="false" customHeight="false" outlineLevel="0" collapsed="false">
      <c r="A598" s="16"/>
      <c r="B598" s="14"/>
      <c r="C598" s="15" t="str">
        <f aca="false">IF($B598="","",IFERROR(INDEX(Roster!$B$2:$B$301,MATCH($B598,Roster!$A$2:$A$301,0)),"ID not on Roster"))</f>
        <v/>
      </c>
      <c r="D598" s="14"/>
      <c r="E598" s="14"/>
      <c r="F598" s="14"/>
      <c r="G598" s="14"/>
      <c r="H598" s="14"/>
      <c r="I598" s="16"/>
      <c r="J598" s="14"/>
      <c r="K598" s="14"/>
      <c r="L598" s="16"/>
      <c r="M598" s="15" t="str">
        <f aca="false">IF($I598="","",IF($J598="Yes","Done",IF($I598&lt;AsOf,"Overdue","Open")))</f>
        <v/>
      </c>
    </row>
    <row r="599" customFormat="false" ht="15" hidden="false" customHeight="false" outlineLevel="0" collapsed="false">
      <c r="A599" s="16"/>
      <c r="B599" s="14"/>
      <c r="C599" s="15" t="str">
        <f aca="false">IF($B599="","",IFERROR(INDEX(Roster!$B$2:$B$301,MATCH($B599,Roster!$A$2:$A$301,0)),"ID not on Roster"))</f>
        <v/>
      </c>
      <c r="D599" s="14"/>
      <c r="E599" s="14"/>
      <c r="F599" s="14"/>
      <c r="G599" s="14"/>
      <c r="H599" s="14"/>
      <c r="I599" s="16"/>
      <c r="J599" s="14"/>
      <c r="K599" s="14"/>
      <c r="L599" s="16"/>
      <c r="M599" s="15" t="str">
        <f aca="false">IF($I599="","",IF($J599="Yes","Done",IF($I599&lt;AsOf,"Overdue","Open")))</f>
        <v/>
      </c>
    </row>
    <row r="600" customFormat="false" ht="15" hidden="false" customHeight="false" outlineLevel="0" collapsed="false">
      <c r="A600" s="16"/>
      <c r="B600" s="14"/>
      <c r="C600" s="15" t="str">
        <f aca="false">IF($B600="","",IFERROR(INDEX(Roster!$B$2:$B$301,MATCH($B600,Roster!$A$2:$A$301,0)),"ID not on Roster"))</f>
        <v/>
      </c>
      <c r="D600" s="14"/>
      <c r="E600" s="14"/>
      <c r="F600" s="14"/>
      <c r="G600" s="14"/>
      <c r="H600" s="14"/>
      <c r="I600" s="16"/>
      <c r="J600" s="14"/>
      <c r="K600" s="14"/>
      <c r="L600" s="16"/>
      <c r="M600" s="15" t="str">
        <f aca="false">IF($I600="","",IF($J600="Yes","Done",IF($I600&lt;AsOf,"Overdue","Open")))</f>
        <v/>
      </c>
    </row>
    <row r="601" customFormat="false" ht="15" hidden="false" customHeight="false" outlineLevel="0" collapsed="false">
      <c r="A601" s="16"/>
      <c r="B601" s="14"/>
      <c r="C601" s="15" t="str">
        <f aca="false">IF($B601="","",IFERROR(INDEX(Roster!$B$2:$B$301,MATCH($B601,Roster!$A$2:$A$301,0)),"ID not on Roster"))</f>
        <v/>
      </c>
      <c r="D601" s="14"/>
      <c r="E601" s="14"/>
      <c r="F601" s="14"/>
      <c r="G601" s="14"/>
      <c r="H601" s="14"/>
      <c r="I601" s="16"/>
      <c r="J601" s="14"/>
      <c r="K601" s="14"/>
      <c r="L601" s="16"/>
      <c r="M601" s="15" t="str">
        <f aca="false">IF($I601="","",IF($J601="Yes","Done",IF($I601&lt;AsOf,"Overdue","Open")))</f>
        <v/>
      </c>
    </row>
    <row r="602" customFormat="false" ht="15" hidden="false" customHeight="false" outlineLevel="0" collapsed="false">
      <c r="A602" s="16"/>
      <c r="B602" s="14"/>
      <c r="C602" s="15" t="str">
        <f aca="false">IF($B602="","",IFERROR(INDEX(Roster!$B$2:$B$301,MATCH($B602,Roster!$A$2:$A$301,0)),"ID not on Roster"))</f>
        <v/>
      </c>
      <c r="D602" s="14"/>
      <c r="E602" s="14"/>
      <c r="F602" s="14"/>
      <c r="G602" s="14"/>
      <c r="H602" s="14"/>
      <c r="I602" s="16"/>
      <c r="J602" s="14"/>
      <c r="K602" s="14"/>
      <c r="L602" s="16"/>
      <c r="M602" s="15" t="str">
        <f aca="false">IF($I602="","",IF($J602="Yes","Done",IF($I602&lt;AsOf,"Overdue","Open")))</f>
        <v/>
      </c>
    </row>
    <row r="603" customFormat="false" ht="15" hidden="false" customHeight="false" outlineLevel="0" collapsed="false">
      <c r="A603" s="16"/>
      <c r="B603" s="14"/>
      <c r="C603" s="15" t="str">
        <f aca="false">IF($B603="","",IFERROR(INDEX(Roster!$B$2:$B$301,MATCH($B603,Roster!$A$2:$A$301,0)),"ID not on Roster"))</f>
        <v/>
      </c>
      <c r="D603" s="14"/>
      <c r="E603" s="14"/>
      <c r="F603" s="14"/>
      <c r="G603" s="14"/>
      <c r="H603" s="14"/>
      <c r="I603" s="16"/>
      <c r="J603" s="14"/>
      <c r="K603" s="14"/>
      <c r="L603" s="16"/>
      <c r="M603" s="15" t="str">
        <f aca="false">IF($I603="","",IF($J603="Yes","Done",IF($I603&lt;AsOf,"Overdue","Open")))</f>
        <v/>
      </c>
    </row>
    <row r="604" customFormat="false" ht="15" hidden="false" customHeight="false" outlineLevel="0" collapsed="false">
      <c r="A604" s="16"/>
      <c r="B604" s="14"/>
      <c r="C604" s="15" t="str">
        <f aca="false">IF($B604="","",IFERROR(INDEX(Roster!$B$2:$B$301,MATCH($B604,Roster!$A$2:$A$301,0)),"ID not on Roster"))</f>
        <v/>
      </c>
      <c r="D604" s="14"/>
      <c r="E604" s="14"/>
      <c r="F604" s="14"/>
      <c r="G604" s="14"/>
      <c r="H604" s="14"/>
      <c r="I604" s="16"/>
      <c r="J604" s="14"/>
      <c r="K604" s="14"/>
      <c r="L604" s="16"/>
      <c r="M604" s="15" t="str">
        <f aca="false">IF($I604="","",IF($J604="Yes","Done",IF($I604&lt;AsOf,"Overdue","Open")))</f>
        <v/>
      </c>
    </row>
    <row r="605" customFormat="false" ht="15" hidden="false" customHeight="false" outlineLevel="0" collapsed="false">
      <c r="A605" s="16"/>
      <c r="B605" s="14"/>
      <c r="C605" s="15" t="str">
        <f aca="false">IF($B605="","",IFERROR(INDEX(Roster!$B$2:$B$301,MATCH($B605,Roster!$A$2:$A$301,0)),"ID not on Roster"))</f>
        <v/>
      </c>
      <c r="D605" s="14"/>
      <c r="E605" s="14"/>
      <c r="F605" s="14"/>
      <c r="G605" s="14"/>
      <c r="H605" s="14"/>
      <c r="I605" s="16"/>
      <c r="J605" s="14"/>
      <c r="K605" s="14"/>
      <c r="L605" s="16"/>
      <c r="M605" s="15" t="str">
        <f aca="false">IF($I605="","",IF($J605="Yes","Done",IF($I605&lt;AsOf,"Overdue","Open")))</f>
        <v/>
      </c>
    </row>
    <row r="606" customFormat="false" ht="15" hidden="false" customHeight="false" outlineLevel="0" collapsed="false">
      <c r="A606" s="16"/>
      <c r="B606" s="14"/>
      <c r="C606" s="15" t="str">
        <f aca="false">IF($B606="","",IFERROR(INDEX(Roster!$B$2:$B$301,MATCH($B606,Roster!$A$2:$A$301,0)),"ID not on Roster"))</f>
        <v/>
      </c>
      <c r="D606" s="14"/>
      <c r="E606" s="14"/>
      <c r="F606" s="14"/>
      <c r="G606" s="14"/>
      <c r="H606" s="14"/>
      <c r="I606" s="16"/>
      <c r="J606" s="14"/>
      <c r="K606" s="14"/>
      <c r="L606" s="16"/>
      <c r="M606" s="15" t="str">
        <f aca="false">IF($I606="","",IF($J606="Yes","Done",IF($I606&lt;AsOf,"Overdue","Open")))</f>
        <v/>
      </c>
    </row>
    <row r="607" customFormat="false" ht="15" hidden="false" customHeight="false" outlineLevel="0" collapsed="false">
      <c r="A607" s="16"/>
      <c r="B607" s="14"/>
      <c r="C607" s="15" t="str">
        <f aca="false">IF($B607="","",IFERROR(INDEX(Roster!$B$2:$B$301,MATCH($B607,Roster!$A$2:$A$301,0)),"ID not on Roster"))</f>
        <v/>
      </c>
      <c r="D607" s="14"/>
      <c r="E607" s="14"/>
      <c r="F607" s="14"/>
      <c r="G607" s="14"/>
      <c r="H607" s="14"/>
      <c r="I607" s="16"/>
      <c r="J607" s="14"/>
      <c r="K607" s="14"/>
      <c r="L607" s="16"/>
      <c r="M607" s="15" t="str">
        <f aca="false">IF($I607="","",IF($J607="Yes","Done",IF($I607&lt;AsOf,"Overdue","Open")))</f>
        <v/>
      </c>
    </row>
    <row r="608" customFormat="false" ht="15" hidden="false" customHeight="false" outlineLevel="0" collapsed="false">
      <c r="A608" s="16"/>
      <c r="B608" s="14"/>
      <c r="C608" s="15" t="str">
        <f aca="false">IF($B608="","",IFERROR(INDEX(Roster!$B$2:$B$301,MATCH($B608,Roster!$A$2:$A$301,0)),"ID not on Roster"))</f>
        <v/>
      </c>
      <c r="D608" s="14"/>
      <c r="E608" s="14"/>
      <c r="F608" s="14"/>
      <c r="G608" s="14"/>
      <c r="H608" s="14"/>
      <c r="I608" s="16"/>
      <c r="J608" s="14"/>
      <c r="K608" s="14"/>
      <c r="L608" s="16"/>
      <c r="M608" s="15" t="str">
        <f aca="false">IF($I608="","",IF($J608="Yes","Done",IF($I608&lt;AsOf,"Overdue","Open")))</f>
        <v/>
      </c>
    </row>
    <row r="609" customFormat="false" ht="15" hidden="false" customHeight="false" outlineLevel="0" collapsed="false">
      <c r="A609" s="16"/>
      <c r="B609" s="14"/>
      <c r="C609" s="15" t="str">
        <f aca="false">IF($B609="","",IFERROR(INDEX(Roster!$B$2:$B$301,MATCH($B609,Roster!$A$2:$A$301,0)),"ID not on Roster"))</f>
        <v/>
      </c>
      <c r="D609" s="14"/>
      <c r="E609" s="14"/>
      <c r="F609" s="14"/>
      <c r="G609" s="14"/>
      <c r="H609" s="14"/>
      <c r="I609" s="16"/>
      <c r="J609" s="14"/>
      <c r="K609" s="14"/>
      <c r="L609" s="16"/>
      <c r="M609" s="15" t="str">
        <f aca="false">IF($I609="","",IF($J609="Yes","Done",IF($I609&lt;AsOf,"Overdue","Open")))</f>
        <v/>
      </c>
    </row>
    <row r="610" customFormat="false" ht="15" hidden="false" customHeight="false" outlineLevel="0" collapsed="false">
      <c r="A610" s="16"/>
      <c r="B610" s="14"/>
      <c r="C610" s="15" t="str">
        <f aca="false">IF($B610="","",IFERROR(INDEX(Roster!$B$2:$B$301,MATCH($B610,Roster!$A$2:$A$301,0)),"ID not on Roster"))</f>
        <v/>
      </c>
      <c r="D610" s="14"/>
      <c r="E610" s="14"/>
      <c r="F610" s="14"/>
      <c r="G610" s="14"/>
      <c r="H610" s="14"/>
      <c r="I610" s="16"/>
      <c r="J610" s="14"/>
      <c r="K610" s="14"/>
      <c r="L610" s="16"/>
      <c r="M610" s="15" t="str">
        <f aca="false">IF($I610="","",IF($J610="Yes","Done",IF($I610&lt;AsOf,"Overdue","Open")))</f>
        <v/>
      </c>
    </row>
    <row r="611" customFormat="false" ht="15" hidden="false" customHeight="false" outlineLevel="0" collapsed="false">
      <c r="A611" s="16"/>
      <c r="B611" s="14"/>
      <c r="C611" s="15" t="str">
        <f aca="false">IF($B611="","",IFERROR(INDEX(Roster!$B$2:$B$301,MATCH($B611,Roster!$A$2:$A$301,0)),"ID not on Roster"))</f>
        <v/>
      </c>
      <c r="D611" s="14"/>
      <c r="E611" s="14"/>
      <c r="F611" s="14"/>
      <c r="G611" s="14"/>
      <c r="H611" s="14"/>
      <c r="I611" s="16"/>
      <c r="J611" s="14"/>
      <c r="K611" s="14"/>
      <c r="L611" s="16"/>
      <c r="M611" s="15" t="str">
        <f aca="false">IF($I611="","",IF($J611="Yes","Done",IF($I611&lt;AsOf,"Overdue","Open")))</f>
        <v/>
      </c>
    </row>
    <row r="612" customFormat="false" ht="15" hidden="false" customHeight="false" outlineLevel="0" collapsed="false">
      <c r="A612" s="16"/>
      <c r="B612" s="14"/>
      <c r="C612" s="15" t="str">
        <f aca="false">IF($B612="","",IFERROR(INDEX(Roster!$B$2:$B$301,MATCH($B612,Roster!$A$2:$A$301,0)),"ID not on Roster"))</f>
        <v/>
      </c>
      <c r="D612" s="14"/>
      <c r="E612" s="14"/>
      <c r="F612" s="14"/>
      <c r="G612" s="14"/>
      <c r="H612" s="14"/>
      <c r="I612" s="16"/>
      <c r="J612" s="14"/>
      <c r="K612" s="14"/>
      <c r="L612" s="16"/>
      <c r="M612" s="15" t="str">
        <f aca="false">IF($I612="","",IF($J612="Yes","Done",IF($I612&lt;AsOf,"Overdue","Open")))</f>
        <v/>
      </c>
    </row>
    <row r="613" customFormat="false" ht="15" hidden="false" customHeight="false" outlineLevel="0" collapsed="false">
      <c r="A613" s="16"/>
      <c r="B613" s="14"/>
      <c r="C613" s="15" t="str">
        <f aca="false">IF($B613="","",IFERROR(INDEX(Roster!$B$2:$B$301,MATCH($B613,Roster!$A$2:$A$301,0)),"ID not on Roster"))</f>
        <v/>
      </c>
      <c r="D613" s="14"/>
      <c r="E613" s="14"/>
      <c r="F613" s="14"/>
      <c r="G613" s="14"/>
      <c r="H613" s="14"/>
      <c r="I613" s="16"/>
      <c r="J613" s="14"/>
      <c r="K613" s="14"/>
      <c r="L613" s="16"/>
      <c r="M613" s="15" t="str">
        <f aca="false">IF($I613="","",IF($J613="Yes","Done",IF($I613&lt;AsOf,"Overdue","Open")))</f>
        <v/>
      </c>
    </row>
    <row r="614" customFormat="false" ht="15" hidden="false" customHeight="false" outlineLevel="0" collapsed="false">
      <c r="A614" s="16"/>
      <c r="B614" s="14"/>
      <c r="C614" s="15" t="str">
        <f aca="false">IF($B614="","",IFERROR(INDEX(Roster!$B$2:$B$301,MATCH($B614,Roster!$A$2:$A$301,0)),"ID not on Roster"))</f>
        <v/>
      </c>
      <c r="D614" s="14"/>
      <c r="E614" s="14"/>
      <c r="F614" s="14"/>
      <c r="G614" s="14"/>
      <c r="H614" s="14"/>
      <c r="I614" s="16"/>
      <c r="J614" s="14"/>
      <c r="K614" s="14"/>
      <c r="L614" s="16"/>
      <c r="M614" s="15" t="str">
        <f aca="false">IF($I614="","",IF($J614="Yes","Done",IF($I614&lt;AsOf,"Overdue","Open")))</f>
        <v/>
      </c>
    </row>
    <row r="615" customFormat="false" ht="15" hidden="false" customHeight="false" outlineLevel="0" collapsed="false">
      <c r="A615" s="16"/>
      <c r="B615" s="14"/>
      <c r="C615" s="15" t="str">
        <f aca="false">IF($B615="","",IFERROR(INDEX(Roster!$B$2:$B$301,MATCH($B615,Roster!$A$2:$A$301,0)),"ID not on Roster"))</f>
        <v/>
      </c>
      <c r="D615" s="14"/>
      <c r="E615" s="14"/>
      <c r="F615" s="14"/>
      <c r="G615" s="14"/>
      <c r="H615" s="14"/>
      <c r="I615" s="16"/>
      <c r="J615" s="14"/>
      <c r="K615" s="14"/>
      <c r="L615" s="16"/>
      <c r="M615" s="15" t="str">
        <f aca="false">IF($I615="","",IF($J615="Yes","Done",IF($I615&lt;AsOf,"Overdue","Open")))</f>
        <v/>
      </c>
    </row>
    <row r="616" customFormat="false" ht="15" hidden="false" customHeight="false" outlineLevel="0" collapsed="false">
      <c r="A616" s="16"/>
      <c r="B616" s="14"/>
      <c r="C616" s="15" t="str">
        <f aca="false">IF($B616="","",IFERROR(INDEX(Roster!$B$2:$B$301,MATCH($B616,Roster!$A$2:$A$301,0)),"ID not on Roster"))</f>
        <v/>
      </c>
      <c r="D616" s="14"/>
      <c r="E616" s="14"/>
      <c r="F616" s="14"/>
      <c r="G616" s="14"/>
      <c r="H616" s="14"/>
      <c r="I616" s="16"/>
      <c r="J616" s="14"/>
      <c r="K616" s="14"/>
      <c r="L616" s="16"/>
      <c r="M616" s="15" t="str">
        <f aca="false">IF($I616="","",IF($J616="Yes","Done",IF($I616&lt;AsOf,"Overdue","Open")))</f>
        <v/>
      </c>
    </row>
    <row r="617" customFormat="false" ht="15" hidden="false" customHeight="false" outlineLevel="0" collapsed="false">
      <c r="A617" s="16"/>
      <c r="B617" s="14"/>
      <c r="C617" s="15" t="str">
        <f aca="false">IF($B617="","",IFERROR(INDEX(Roster!$B$2:$B$301,MATCH($B617,Roster!$A$2:$A$301,0)),"ID not on Roster"))</f>
        <v/>
      </c>
      <c r="D617" s="14"/>
      <c r="E617" s="14"/>
      <c r="F617" s="14"/>
      <c r="G617" s="14"/>
      <c r="H617" s="14"/>
      <c r="I617" s="16"/>
      <c r="J617" s="14"/>
      <c r="K617" s="14"/>
      <c r="L617" s="16"/>
      <c r="M617" s="15" t="str">
        <f aca="false">IF($I617="","",IF($J617="Yes","Done",IF($I617&lt;AsOf,"Overdue","Open")))</f>
        <v/>
      </c>
    </row>
    <row r="618" customFormat="false" ht="15" hidden="false" customHeight="false" outlineLevel="0" collapsed="false">
      <c r="A618" s="16"/>
      <c r="B618" s="14"/>
      <c r="C618" s="15" t="str">
        <f aca="false">IF($B618="","",IFERROR(INDEX(Roster!$B$2:$B$301,MATCH($B618,Roster!$A$2:$A$301,0)),"ID not on Roster"))</f>
        <v/>
      </c>
      <c r="D618" s="14"/>
      <c r="E618" s="14"/>
      <c r="F618" s="14"/>
      <c r="G618" s="14"/>
      <c r="H618" s="14"/>
      <c r="I618" s="16"/>
      <c r="J618" s="14"/>
      <c r="K618" s="14"/>
      <c r="L618" s="16"/>
      <c r="M618" s="15" t="str">
        <f aca="false">IF($I618="","",IF($J618="Yes","Done",IF($I618&lt;AsOf,"Overdue","Open")))</f>
        <v/>
      </c>
    </row>
    <row r="619" customFormat="false" ht="15" hidden="false" customHeight="false" outlineLevel="0" collapsed="false">
      <c r="A619" s="16"/>
      <c r="B619" s="14"/>
      <c r="C619" s="15" t="str">
        <f aca="false">IF($B619="","",IFERROR(INDEX(Roster!$B$2:$B$301,MATCH($B619,Roster!$A$2:$A$301,0)),"ID not on Roster"))</f>
        <v/>
      </c>
      <c r="D619" s="14"/>
      <c r="E619" s="14"/>
      <c r="F619" s="14"/>
      <c r="G619" s="14"/>
      <c r="H619" s="14"/>
      <c r="I619" s="16"/>
      <c r="J619" s="14"/>
      <c r="K619" s="14"/>
      <c r="L619" s="16"/>
      <c r="M619" s="15" t="str">
        <f aca="false">IF($I619="","",IF($J619="Yes","Done",IF($I619&lt;AsOf,"Overdue","Open")))</f>
        <v/>
      </c>
    </row>
    <row r="620" customFormat="false" ht="15" hidden="false" customHeight="false" outlineLevel="0" collapsed="false">
      <c r="A620" s="16"/>
      <c r="B620" s="14"/>
      <c r="C620" s="15" t="str">
        <f aca="false">IF($B620="","",IFERROR(INDEX(Roster!$B$2:$B$301,MATCH($B620,Roster!$A$2:$A$301,0)),"ID not on Roster"))</f>
        <v/>
      </c>
      <c r="D620" s="14"/>
      <c r="E620" s="14"/>
      <c r="F620" s="14"/>
      <c r="G620" s="14"/>
      <c r="H620" s="14"/>
      <c r="I620" s="16"/>
      <c r="J620" s="14"/>
      <c r="K620" s="14"/>
      <c r="L620" s="16"/>
      <c r="M620" s="15" t="str">
        <f aca="false">IF($I620="","",IF($J620="Yes","Done",IF($I620&lt;AsOf,"Overdue","Open")))</f>
        <v/>
      </c>
    </row>
    <row r="621" customFormat="false" ht="15" hidden="false" customHeight="false" outlineLevel="0" collapsed="false">
      <c r="A621" s="16"/>
      <c r="B621" s="14"/>
      <c r="C621" s="15" t="str">
        <f aca="false">IF($B621="","",IFERROR(INDEX(Roster!$B$2:$B$301,MATCH($B621,Roster!$A$2:$A$301,0)),"ID not on Roster"))</f>
        <v/>
      </c>
      <c r="D621" s="14"/>
      <c r="E621" s="14"/>
      <c r="F621" s="14"/>
      <c r="G621" s="14"/>
      <c r="H621" s="14"/>
      <c r="I621" s="16"/>
      <c r="J621" s="14"/>
      <c r="K621" s="14"/>
      <c r="L621" s="16"/>
      <c r="M621" s="15" t="str">
        <f aca="false">IF($I621="","",IF($J621="Yes","Done",IF($I621&lt;AsOf,"Overdue","Open")))</f>
        <v/>
      </c>
    </row>
    <row r="622" customFormat="false" ht="15" hidden="false" customHeight="false" outlineLevel="0" collapsed="false">
      <c r="A622" s="16"/>
      <c r="B622" s="14"/>
      <c r="C622" s="15" t="str">
        <f aca="false">IF($B622="","",IFERROR(INDEX(Roster!$B$2:$B$301,MATCH($B622,Roster!$A$2:$A$301,0)),"ID not on Roster"))</f>
        <v/>
      </c>
      <c r="D622" s="14"/>
      <c r="E622" s="14"/>
      <c r="F622" s="14"/>
      <c r="G622" s="14"/>
      <c r="H622" s="14"/>
      <c r="I622" s="16"/>
      <c r="J622" s="14"/>
      <c r="K622" s="14"/>
      <c r="L622" s="16"/>
      <c r="M622" s="15" t="str">
        <f aca="false">IF($I622="","",IF($J622="Yes","Done",IF($I622&lt;AsOf,"Overdue","Open")))</f>
        <v/>
      </c>
    </row>
    <row r="623" customFormat="false" ht="15" hidden="false" customHeight="false" outlineLevel="0" collapsed="false">
      <c r="A623" s="16"/>
      <c r="B623" s="14"/>
      <c r="C623" s="15" t="str">
        <f aca="false">IF($B623="","",IFERROR(INDEX(Roster!$B$2:$B$301,MATCH($B623,Roster!$A$2:$A$301,0)),"ID not on Roster"))</f>
        <v/>
      </c>
      <c r="D623" s="14"/>
      <c r="E623" s="14"/>
      <c r="F623" s="14"/>
      <c r="G623" s="14"/>
      <c r="H623" s="14"/>
      <c r="I623" s="16"/>
      <c r="J623" s="14"/>
      <c r="K623" s="14"/>
      <c r="L623" s="16"/>
      <c r="M623" s="15" t="str">
        <f aca="false">IF($I623="","",IF($J623="Yes","Done",IF($I623&lt;AsOf,"Overdue","Open")))</f>
        <v/>
      </c>
    </row>
    <row r="624" customFormat="false" ht="15" hidden="false" customHeight="false" outlineLevel="0" collapsed="false">
      <c r="A624" s="16"/>
      <c r="B624" s="14"/>
      <c r="C624" s="15" t="str">
        <f aca="false">IF($B624="","",IFERROR(INDEX(Roster!$B$2:$B$301,MATCH($B624,Roster!$A$2:$A$301,0)),"ID not on Roster"))</f>
        <v/>
      </c>
      <c r="D624" s="14"/>
      <c r="E624" s="14"/>
      <c r="F624" s="14"/>
      <c r="G624" s="14"/>
      <c r="H624" s="14"/>
      <c r="I624" s="16"/>
      <c r="J624" s="14"/>
      <c r="K624" s="14"/>
      <c r="L624" s="16"/>
      <c r="M624" s="15" t="str">
        <f aca="false">IF($I624="","",IF($J624="Yes","Done",IF($I624&lt;AsOf,"Overdue","Open")))</f>
        <v/>
      </c>
    </row>
    <row r="625" customFormat="false" ht="15" hidden="false" customHeight="false" outlineLevel="0" collapsed="false">
      <c r="A625" s="16"/>
      <c r="B625" s="14"/>
      <c r="C625" s="15" t="str">
        <f aca="false">IF($B625="","",IFERROR(INDEX(Roster!$B$2:$B$301,MATCH($B625,Roster!$A$2:$A$301,0)),"ID not on Roster"))</f>
        <v/>
      </c>
      <c r="D625" s="14"/>
      <c r="E625" s="14"/>
      <c r="F625" s="14"/>
      <c r="G625" s="14"/>
      <c r="H625" s="14"/>
      <c r="I625" s="16"/>
      <c r="J625" s="14"/>
      <c r="K625" s="14"/>
      <c r="L625" s="16"/>
      <c r="M625" s="15" t="str">
        <f aca="false">IF($I625="","",IF($J625="Yes","Done",IF($I625&lt;AsOf,"Overdue","Open")))</f>
        <v/>
      </c>
    </row>
    <row r="626" customFormat="false" ht="15" hidden="false" customHeight="false" outlineLevel="0" collapsed="false">
      <c r="A626" s="16"/>
      <c r="B626" s="14"/>
      <c r="C626" s="15" t="str">
        <f aca="false">IF($B626="","",IFERROR(INDEX(Roster!$B$2:$B$301,MATCH($B626,Roster!$A$2:$A$301,0)),"ID not on Roster"))</f>
        <v/>
      </c>
      <c r="D626" s="14"/>
      <c r="E626" s="14"/>
      <c r="F626" s="14"/>
      <c r="G626" s="14"/>
      <c r="H626" s="14"/>
      <c r="I626" s="16"/>
      <c r="J626" s="14"/>
      <c r="K626" s="14"/>
      <c r="L626" s="16"/>
      <c r="M626" s="15" t="str">
        <f aca="false">IF($I626="","",IF($J626="Yes","Done",IF($I626&lt;AsOf,"Overdue","Open")))</f>
        <v/>
      </c>
    </row>
    <row r="627" customFormat="false" ht="15" hidden="false" customHeight="false" outlineLevel="0" collapsed="false">
      <c r="A627" s="16"/>
      <c r="B627" s="14"/>
      <c r="C627" s="15" t="str">
        <f aca="false">IF($B627="","",IFERROR(INDEX(Roster!$B$2:$B$301,MATCH($B627,Roster!$A$2:$A$301,0)),"ID not on Roster"))</f>
        <v/>
      </c>
      <c r="D627" s="14"/>
      <c r="E627" s="14"/>
      <c r="F627" s="14"/>
      <c r="G627" s="14"/>
      <c r="H627" s="14"/>
      <c r="I627" s="16"/>
      <c r="J627" s="14"/>
      <c r="K627" s="14"/>
      <c r="L627" s="16"/>
      <c r="M627" s="15" t="str">
        <f aca="false">IF($I627="","",IF($J627="Yes","Done",IF($I627&lt;AsOf,"Overdue","Open")))</f>
        <v/>
      </c>
    </row>
    <row r="628" customFormat="false" ht="15" hidden="false" customHeight="false" outlineLevel="0" collapsed="false">
      <c r="A628" s="16"/>
      <c r="B628" s="14"/>
      <c r="C628" s="15" t="str">
        <f aca="false">IF($B628="","",IFERROR(INDEX(Roster!$B$2:$B$301,MATCH($B628,Roster!$A$2:$A$301,0)),"ID not on Roster"))</f>
        <v/>
      </c>
      <c r="D628" s="14"/>
      <c r="E628" s="14"/>
      <c r="F628" s="14"/>
      <c r="G628" s="14"/>
      <c r="H628" s="14"/>
      <c r="I628" s="16"/>
      <c r="J628" s="14"/>
      <c r="K628" s="14"/>
      <c r="L628" s="16"/>
      <c r="M628" s="15" t="str">
        <f aca="false">IF($I628="","",IF($J628="Yes","Done",IF($I628&lt;AsOf,"Overdue","Open")))</f>
        <v/>
      </c>
    </row>
    <row r="629" customFormat="false" ht="15" hidden="false" customHeight="false" outlineLevel="0" collapsed="false">
      <c r="A629" s="16"/>
      <c r="B629" s="14"/>
      <c r="C629" s="15" t="str">
        <f aca="false">IF($B629="","",IFERROR(INDEX(Roster!$B$2:$B$301,MATCH($B629,Roster!$A$2:$A$301,0)),"ID not on Roster"))</f>
        <v/>
      </c>
      <c r="D629" s="14"/>
      <c r="E629" s="14"/>
      <c r="F629" s="14"/>
      <c r="G629" s="14"/>
      <c r="H629" s="14"/>
      <c r="I629" s="16"/>
      <c r="J629" s="14"/>
      <c r="K629" s="14"/>
      <c r="L629" s="16"/>
      <c r="M629" s="15" t="str">
        <f aca="false">IF($I629="","",IF($J629="Yes","Done",IF($I629&lt;AsOf,"Overdue","Open")))</f>
        <v/>
      </c>
    </row>
    <row r="630" customFormat="false" ht="15" hidden="false" customHeight="false" outlineLevel="0" collapsed="false">
      <c r="A630" s="16"/>
      <c r="B630" s="14"/>
      <c r="C630" s="15" t="str">
        <f aca="false">IF($B630="","",IFERROR(INDEX(Roster!$B$2:$B$301,MATCH($B630,Roster!$A$2:$A$301,0)),"ID not on Roster"))</f>
        <v/>
      </c>
      <c r="D630" s="14"/>
      <c r="E630" s="14"/>
      <c r="F630" s="14"/>
      <c r="G630" s="14"/>
      <c r="H630" s="14"/>
      <c r="I630" s="16"/>
      <c r="J630" s="14"/>
      <c r="K630" s="14"/>
      <c r="L630" s="16"/>
      <c r="M630" s="15" t="str">
        <f aca="false">IF($I630="","",IF($J630="Yes","Done",IF($I630&lt;AsOf,"Overdue","Open")))</f>
        <v/>
      </c>
    </row>
    <row r="631" customFormat="false" ht="15" hidden="false" customHeight="false" outlineLevel="0" collapsed="false">
      <c r="A631" s="16"/>
      <c r="B631" s="14"/>
      <c r="C631" s="15" t="str">
        <f aca="false">IF($B631="","",IFERROR(INDEX(Roster!$B$2:$B$301,MATCH($B631,Roster!$A$2:$A$301,0)),"ID not on Roster"))</f>
        <v/>
      </c>
      <c r="D631" s="14"/>
      <c r="E631" s="14"/>
      <c r="F631" s="14"/>
      <c r="G631" s="14"/>
      <c r="H631" s="14"/>
      <c r="I631" s="16"/>
      <c r="J631" s="14"/>
      <c r="K631" s="14"/>
      <c r="L631" s="16"/>
      <c r="M631" s="15" t="str">
        <f aca="false">IF($I631="","",IF($J631="Yes","Done",IF($I631&lt;AsOf,"Overdue","Open")))</f>
        <v/>
      </c>
    </row>
    <row r="632" customFormat="false" ht="15" hidden="false" customHeight="false" outlineLevel="0" collapsed="false">
      <c r="A632" s="16"/>
      <c r="B632" s="14"/>
      <c r="C632" s="15" t="str">
        <f aca="false">IF($B632="","",IFERROR(INDEX(Roster!$B$2:$B$301,MATCH($B632,Roster!$A$2:$A$301,0)),"ID not on Roster"))</f>
        <v/>
      </c>
      <c r="D632" s="14"/>
      <c r="E632" s="14"/>
      <c r="F632" s="14"/>
      <c r="G632" s="14"/>
      <c r="H632" s="14"/>
      <c r="I632" s="16"/>
      <c r="J632" s="14"/>
      <c r="K632" s="14"/>
      <c r="L632" s="16"/>
      <c r="M632" s="15" t="str">
        <f aca="false">IF($I632="","",IF($J632="Yes","Done",IF($I632&lt;AsOf,"Overdue","Open")))</f>
        <v/>
      </c>
    </row>
    <row r="633" customFormat="false" ht="15" hidden="false" customHeight="false" outlineLevel="0" collapsed="false">
      <c r="A633" s="16"/>
      <c r="B633" s="14"/>
      <c r="C633" s="15" t="str">
        <f aca="false">IF($B633="","",IFERROR(INDEX(Roster!$B$2:$B$301,MATCH($B633,Roster!$A$2:$A$301,0)),"ID not on Roster"))</f>
        <v/>
      </c>
      <c r="D633" s="14"/>
      <c r="E633" s="14"/>
      <c r="F633" s="14"/>
      <c r="G633" s="14"/>
      <c r="H633" s="14"/>
      <c r="I633" s="16"/>
      <c r="J633" s="14"/>
      <c r="K633" s="14"/>
      <c r="L633" s="16"/>
      <c r="M633" s="15" t="str">
        <f aca="false">IF($I633="","",IF($J633="Yes","Done",IF($I633&lt;AsOf,"Overdue","Open")))</f>
        <v/>
      </c>
    </row>
    <row r="634" customFormat="false" ht="15" hidden="false" customHeight="false" outlineLevel="0" collapsed="false">
      <c r="A634" s="16"/>
      <c r="B634" s="14"/>
      <c r="C634" s="15" t="str">
        <f aca="false">IF($B634="","",IFERROR(INDEX(Roster!$B$2:$B$301,MATCH($B634,Roster!$A$2:$A$301,0)),"ID not on Roster"))</f>
        <v/>
      </c>
      <c r="D634" s="14"/>
      <c r="E634" s="14"/>
      <c r="F634" s="14"/>
      <c r="G634" s="14"/>
      <c r="H634" s="14"/>
      <c r="I634" s="16"/>
      <c r="J634" s="14"/>
      <c r="K634" s="14"/>
      <c r="L634" s="16"/>
      <c r="M634" s="15" t="str">
        <f aca="false">IF($I634="","",IF($J634="Yes","Done",IF($I634&lt;AsOf,"Overdue","Open")))</f>
        <v/>
      </c>
    </row>
    <row r="635" customFormat="false" ht="15" hidden="false" customHeight="false" outlineLevel="0" collapsed="false">
      <c r="A635" s="16"/>
      <c r="B635" s="14"/>
      <c r="C635" s="15" t="str">
        <f aca="false">IF($B635="","",IFERROR(INDEX(Roster!$B$2:$B$301,MATCH($B635,Roster!$A$2:$A$301,0)),"ID not on Roster"))</f>
        <v/>
      </c>
      <c r="D635" s="14"/>
      <c r="E635" s="14"/>
      <c r="F635" s="14"/>
      <c r="G635" s="14"/>
      <c r="H635" s="14"/>
      <c r="I635" s="16"/>
      <c r="J635" s="14"/>
      <c r="K635" s="14"/>
      <c r="L635" s="16"/>
      <c r="M635" s="15" t="str">
        <f aca="false">IF($I635="","",IF($J635="Yes","Done",IF($I635&lt;AsOf,"Overdue","Open")))</f>
        <v/>
      </c>
    </row>
    <row r="636" customFormat="false" ht="15" hidden="false" customHeight="false" outlineLevel="0" collapsed="false">
      <c r="A636" s="16"/>
      <c r="B636" s="14"/>
      <c r="C636" s="15" t="str">
        <f aca="false">IF($B636="","",IFERROR(INDEX(Roster!$B$2:$B$301,MATCH($B636,Roster!$A$2:$A$301,0)),"ID not on Roster"))</f>
        <v/>
      </c>
      <c r="D636" s="14"/>
      <c r="E636" s="14"/>
      <c r="F636" s="14"/>
      <c r="G636" s="14"/>
      <c r="H636" s="14"/>
      <c r="I636" s="16"/>
      <c r="J636" s="14"/>
      <c r="K636" s="14"/>
      <c r="L636" s="16"/>
      <c r="M636" s="15" t="str">
        <f aca="false">IF($I636="","",IF($J636="Yes","Done",IF($I636&lt;AsOf,"Overdue","Open")))</f>
        <v/>
      </c>
    </row>
    <row r="637" customFormat="false" ht="15" hidden="false" customHeight="false" outlineLevel="0" collapsed="false">
      <c r="A637" s="16"/>
      <c r="B637" s="14"/>
      <c r="C637" s="15" t="str">
        <f aca="false">IF($B637="","",IFERROR(INDEX(Roster!$B$2:$B$301,MATCH($B637,Roster!$A$2:$A$301,0)),"ID not on Roster"))</f>
        <v/>
      </c>
      <c r="D637" s="14"/>
      <c r="E637" s="14"/>
      <c r="F637" s="14"/>
      <c r="G637" s="14"/>
      <c r="H637" s="14"/>
      <c r="I637" s="16"/>
      <c r="J637" s="14"/>
      <c r="K637" s="14"/>
      <c r="L637" s="16"/>
      <c r="M637" s="15" t="str">
        <f aca="false">IF($I637="","",IF($J637="Yes","Done",IF($I637&lt;AsOf,"Overdue","Open")))</f>
        <v/>
      </c>
    </row>
    <row r="638" customFormat="false" ht="15" hidden="false" customHeight="false" outlineLevel="0" collapsed="false">
      <c r="A638" s="16"/>
      <c r="B638" s="14"/>
      <c r="C638" s="15" t="str">
        <f aca="false">IF($B638="","",IFERROR(INDEX(Roster!$B$2:$B$301,MATCH($B638,Roster!$A$2:$A$301,0)),"ID not on Roster"))</f>
        <v/>
      </c>
      <c r="D638" s="14"/>
      <c r="E638" s="14"/>
      <c r="F638" s="14"/>
      <c r="G638" s="14"/>
      <c r="H638" s="14"/>
      <c r="I638" s="16"/>
      <c r="J638" s="14"/>
      <c r="K638" s="14"/>
      <c r="L638" s="16"/>
      <c r="M638" s="15" t="str">
        <f aca="false">IF($I638="","",IF($J638="Yes","Done",IF($I638&lt;AsOf,"Overdue","Open")))</f>
        <v/>
      </c>
    </row>
    <row r="639" customFormat="false" ht="15" hidden="false" customHeight="false" outlineLevel="0" collapsed="false">
      <c r="A639" s="16"/>
      <c r="B639" s="14"/>
      <c r="C639" s="15" t="str">
        <f aca="false">IF($B639="","",IFERROR(INDEX(Roster!$B$2:$B$301,MATCH($B639,Roster!$A$2:$A$301,0)),"ID not on Roster"))</f>
        <v/>
      </c>
      <c r="D639" s="14"/>
      <c r="E639" s="14"/>
      <c r="F639" s="14"/>
      <c r="G639" s="14"/>
      <c r="H639" s="14"/>
      <c r="I639" s="16"/>
      <c r="J639" s="14"/>
      <c r="K639" s="14"/>
      <c r="L639" s="16"/>
      <c r="M639" s="15" t="str">
        <f aca="false">IF($I639="","",IF($J639="Yes","Done",IF($I639&lt;AsOf,"Overdue","Open")))</f>
        <v/>
      </c>
    </row>
    <row r="640" customFormat="false" ht="15" hidden="false" customHeight="false" outlineLevel="0" collapsed="false">
      <c r="A640" s="16"/>
      <c r="B640" s="14"/>
      <c r="C640" s="15" t="str">
        <f aca="false">IF($B640="","",IFERROR(INDEX(Roster!$B$2:$B$301,MATCH($B640,Roster!$A$2:$A$301,0)),"ID not on Roster"))</f>
        <v/>
      </c>
      <c r="D640" s="14"/>
      <c r="E640" s="14"/>
      <c r="F640" s="14"/>
      <c r="G640" s="14"/>
      <c r="H640" s="14"/>
      <c r="I640" s="16"/>
      <c r="J640" s="14"/>
      <c r="K640" s="14"/>
      <c r="L640" s="16"/>
      <c r="M640" s="15" t="str">
        <f aca="false">IF($I640="","",IF($J640="Yes","Done",IF($I640&lt;AsOf,"Overdue","Open")))</f>
        <v/>
      </c>
    </row>
    <row r="641" customFormat="false" ht="15" hidden="false" customHeight="false" outlineLevel="0" collapsed="false">
      <c r="A641" s="16"/>
      <c r="B641" s="14"/>
      <c r="C641" s="15" t="str">
        <f aca="false">IF($B641="","",IFERROR(INDEX(Roster!$B$2:$B$301,MATCH($B641,Roster!$A$2:$A$301,0)),"ID not on Roster"))</f>
        <v/>
      </c>
      <c r="D641" s="14"/>
      <c r="E641" s="14"/>
      <c r="F641" s="14"/>
      <c r="G641" s="14"/>
      <c r="H641" s="14"/>
      <c r="I641" s="16"/>
      <c r="J641" s="14"/>
      <c r="K641" s="14"/>
      <c r="L641" s="16"/>
      <c r="M641" s="15" t="str">
        <f aca="false">IF($I641="","",IF($J641="Yes","Done",IF($I641&lt;AsOf,"Overdue","Open")))</f>
        <v/>
      </c>
    </row>
    <row r="642" customFormat="false" ht="15" hidden="false" customHeight="false" outlineLevel="0" collapsed="false">
      <c r="A642" s="16"/>
      <c r="B642" s="14"/>
      <c r="C642" s="15" t="str">
        <f aca="false">IF($B642="","",IFERROR(INDEX(Roster!$B$2:$B$301,MATCH($B642,Roster!$A$2:$A$301,0)),"ID not on Roster"))</f>
        <v/>
      </c>
      <c r="D642" s="14"/>
      <c r="E642" s="14"/>
      <c r="F642" s="14"/>
      <c r="G642" s="14"/>
      <c r="H642" s="14"/>
      <c r="I642" s="16"/>
      <c r="J642" s="14"/>
      <c r="K642" s="14"/>
      <c r="L642" s="16"/>
      <c r="M642" s="15" t="str">
        <f aca="false">IF($I642="","",IF($J642="Yes","Done",IF($I642&lt;AsOf,"Overdue","Open")))</f>
        <v/>
      </c>
    </row>
    <row r="643" customFormat="false" ht="15" hidden="false" customHeight="false" outlineLevel="0" collapsed="false">
      <c r="A643" s="16"/>
      <c r="B643" s="14"/>
      <c r="C643" s="15" t="str">
        <f aca="false">IF($B643="","",IFERROR(INDEX(Roster!$B$2:$B$301,MATCH($B643,Roster!$A$2:$A$301,0)),"ID not on Roster"))</f>
        <v/>
      </c>
      <c r="D643" s="14"/>
      <c r="E643" s="14"/>
      <c r="F643" s="14"/>
      <c r="G643" s="14"/>
      <c r="H643" s="14"/>
      <c r="I643" s="16"/>
      <c r="J643" s="14"/>
      <c r="K643" s="14"/>
      <c r="L643" s="16"/>
      <c r="M643" s="15" t="str">
        <f aca="false">IF($I643="","",IF($J643="Yes","Done",IF($I643&lt;AsOf,"Overdue","Open")))</f>
        <v/>
      </c>
    </row>
    <row r="644" customFormat="false" ht="15" hidden="false" customHeight="false" outlineLevel="0" collapsed="false">
      <c r="A644" s="16"/>
      <c r="B644" s="14"/>
      <c r="C644" s="15" t="str">
        <f aca="false">IF($B644="","",IFERROR(INDEX(Roster!$B$2:$B$301,MATCH($B644,Roster!$A$2:$A$301,0)),"ID not on Roster"))</f>
        <v/>
      </c>
      <c r="D644" s="14"/>
      <c r="E644" s="14"/>
      <c r="F644" s="14"/>
      <c r="G644" s="14"/>
      <c r="H644" s="14"/>
      <c r="I644" s="16"/>
      <c r="J644" s="14"/>
      <c r="K644" s="14"/>
      <c r="L644" s="16"/>
      <c r="M644" s="15" t="str">
        <f aca="false">IF($I644="","",IF($J644="Yes","Done",IF($I644&lt;AsOf,"Overdue","Open")))</f>
        <v/>
      </c>
    </row>
    <row r="645" customFormat="false" ht="15" hidden="false" customHeight="false" outlineLevel="0" collapsed="false">
      <c r="A645" s="16"/>
      <c r="B645" s="14"/>
      <c r="C645" s="15" t="str">
        <f aca="false">IF($B645="","",IFERROR(INDEX(Roster!$B$2:$B$301,MATCH($B645,Roster!$A$2:$A$301,0)),"ID not on Roster"))</f>
        <v/>
      </c>
      <c r="D645" s="14"/>
      <c r="E645" s="14"/>
      <c r="F645" s="14"/>
      <c r="G645" s="14"/>
      <c r="H645" s="14"/>
      <c r="I645" s="16"/>
      <c r="J645" s="14"/>
      <c r="K645" s="14"/>
      <c r="L645" s="16"/>
      <c r="M645" s="15" t="str">
        <f aca="false">IF($I645="","",IF($J645="Yes","Done",IF($I645&lt;AsOf,"Overdue","Open")))</f>
        <v/>
      </c>
    </row>
    <row r="646" customFormat="false" ht="15" hidden="false" customHeight="false" outlineLevel="0" collapsed="false">
      <c r="A646" s="16"/>
      <c r="B646" s="14"/>
      <c r="C646" s="15" t="str">
        <f aca="false">IF($B646="","",IFERROR(INDEX(Roster!$B$2:$B$301,MATCH($B646,Roster!$A$2:$A$301,0)),"ID not on Roster"))</f>
        <v/>
      </c>
      <c r="D646" s="14"/>
      <c r="E646" s="14"/>
      <c r="F646" s="14"/>
      <c r="G646" s="14"/>
      <c r="H646" s="14"/>
      <c r="I646" s="16"/>
      <c r="J646" s="14"/>
      <c r="K646" s="14"/>
      <c r="L646" s="16"/>
      <c r="M646" s="15" t="str">
        <f aca="false">IF($I646="","",IF($J646="Yes","Done",IF($I646&lt;AsOf,"Overdue","Open")))</f>
        <v/>
      </c>
    </row>
    <row r="647" customFormat="false" ht="15" hidden="false" customHeight="false" outlineLevel="0" collapsed="false">
      <c r="A647" s="16"/>
      <c r="B647" s="14"/>
      <c r="C647" s="15" t="str">
        <f aca="false">IF($B647="","",IFERROR(INDEX(Roster!$B$2:$B$301,MATCH($B647,Roster!$A$2:$A$301,0)),"ID not on Roster"))</f>
        <v/>
      </c>
      <c r="D647" s="14"/>
      <c r="E647" s="14"/>
      <c r="F647" s="14"/>
      <c r="G647" s="14"/>
      <c r="H647" s="14"/>
      <c r="I647" s="16"/>
      <c r="J647" s="14"/>
      <c r="K647" s="14"/>
      <c r="L647" s="16"/>
      <c r="M647" s="15" t="str">
        <f aca="false">IF($I647="","",IF($J647="Yes","Done",IF($I647&lt;AsOf,"Overdue","Open")))</f>
        <v/>
      </c>
    </row>
    <row r="648" customFormat="false" ht="15" hidden="false" customHeight="false" outlineLevel="0" collapsed="false">
      <c r="A648" s="16"/>
      <c r="B648" s="14"/>
      <c r="C648" s="15" t="str">
        <f aca="false">IF($B648="","",IFERROR(INDEX(Roster!$B$2:$B$301,MATCH($B648,Roster!$A$2:$A$301,0)),"ID not on Roster"))</f>
        <v/>
      </c>
      <c r="D648" s="14"/>
      <c r="E648" s="14"/>
      <c r="F648" s="14"/>
      <c r="G648" s="14"/>
      <c r="H648" s="14"/>
      <c r="I648" s="16"/>
      <c r="J648" s="14"/>
      <c r="K648" s="14"/>
      <c r="L648" s="16"/>
      <c r="M648" s="15" t="str">
        <f aca="false">IF($I648="","",IF($J648="Yes","Done",IF($I648&lt;AsOf,"Overdue","Open")))</f>
        <v/>
      </c>
    </row>
    <row r="649" customFormat="false" ht="15" hidden="false" customHeight="false" outlineLevel="0" collapsed="false">
      <c r="A649" s="16"/>
      <c r="B649" s="14"/>
      <c r="C649" s="15" t="str">
        <f aca="false">IF($B649="","",IFERROR(INDEX(Roster!$B$2:$B$301,MATCH($B649,Roster!$A$2:$A$301,0)),"ID not on Roster"))</f>
        <v/>
      </c>
      <c r="D649" s="14"/>
      <c r="E649" s="14"/>
      <c r="F649" s="14"/>
      <c r="G649" s="14"/>
      <c r="H649" s="14"/>
      <c r="I649" s="16"/>
      <c r="J649" s="14"/>
      <c r="K649" s="14"/>
      <c r="L649" s="16"/>
      <c r="M649" s="15" t="str">
        <f aca="false">IF($I649="","",IF($J649="Yes","Done",IF($I649&lt;AsOf,"Overdue","Open")))</f>
        <v/>
      </c>
    </row>
    <row r="650" customFormat="false" ht="15" hidden="false" customHeight="false" outlineLevel="0" collapsed="false">
      <c r="A650" s="16"/>
      <c r="B650" s="14"/>
      <c r="C650" s="15" t="str">
        <f aca="false">IF($B650="","",IFERROR(INDEX(Roster!$B$2:$B$301,MATCH($B650,Roster!$A$2:$A$301,0)),"ID not on Roster"))</f>
        <v/>
      </c>
      <c r="D650" s="14"/>
      <c r="E650" s="14"/>
      <c r="F650" s="14"/>
      <c r="G650" s="14"/>
      <c r="H650" s="14"/>
      <c r="I650" s="16"/>
      <c r="J650" s="14"/>
      <c r="K650" s="14"/>
      <c r="L650" s="16"/>
      <c r="M650" s="15" t="str">
        <f aca="false">IF($I650="","",IF($J650="Yes","Done",IF($I650&lt;AsOf,"Overdue","Open")))</f>
        <v/>
      </c>
    </row>
    <row r="651" customFormat="false" ht="15" hidden="false" customHeight="false" outlineLevel="0" collapsed="false">
      <c r="A651" s="16"/>
      <c r="B651" s="14"/>
      <c r="C651" s="15" t="str">
        <f aca="false">IF($B651="","",IFERROR(INDEX(Roster!$B$2:$B$301,MATCH($B651,Roster!$A$2:$A$301,0)),"ID not on Roster"))</f>
        <v/>
      </c>
      <c r="D651" s="14"/>
      <c r="E651" s="14"/>
      <c r="F651" s="14"/>
      <c r="G651" s="14"/>
      <c r="H651" s="14"/>
      <c r="I651" s="16"/>
      <c r="J651" s="14"/>
      <c r="K651" s="14"/>
      <c r="L651" s="16"/>
      <c r="M651" s="15" t="str">
        <f aca="false">IF($I651="","",IF($J651="Yes","Done",IF($I651&lt;AsOf,"Overdue","Open")))</f>
        <v/>
      </c>
    </row>
    <row r="652" customFormat="false" ht="15" hidden="false" customHeight="false" outlineLevel="0" collapsed="false">
      <c r="A652" s="16"/>
      <c r="B652" s="14"/>
      <c r="C652" s="15" t="str">
        <f aca="false">IF($B652="","",IFERROR(INDEX(Roster!$B$2:$B$301,MATCH($B652,Roster!$A$2:$A$301,0)),"ID not on Roster"))</f>
        <v/>
      </c>
      <c r="D652" s="14"/>
      <c r="E652" s="14"/>
      <c r="F652" s="14"/>
      <c r="G652" s="14"/>
      <c r="H652" s="14"/>
      <c r="I652" s="16"/>
      <c r="J652" s="14"/>
      <c r="K652" s="14"/>
      <c r="L652" s="16"/>
      <c r="M652" s="15" t="str">
        <f aca="false">IF($I652="","",IF($J652="Yes","Done",IF($I652&lt;AsOf,"Overdue","Open")))</f>
        <v/>
      </c>
    </row>
    <row r="653" customFormat="false" ht="15" hidden="false" customHeight="false" outlineLevel="0" collapsed="false">
      <c r="A653" s="16"/>
      <c r="B653" s="14"/>
      <c r="C653" s="15" t="str">
        <f aca="false">IF($B653="","",IFERROR(INDEX(Roster!$B$2:$B$301,MATCH($B653,Roster!$A$2:$A$301,0)),"ID not on Roster"))</f>
        <v/>
      </c>
      <c r="D653" s="14"/>
      <c r="E653" s="14"/>
      <c r="F653" s="14"/>
      <c r="G653" s="14"/>
      <c r="H653" s="14"/>
      <c r="I653" s="16"/>
      <c r="J653" s="14"/>
      <c r="K653" s="14"/>
      <c r="L653" s="16"/>
      <c r="M653" s="15" t="str">
        <f aca="false">IF($I653="","",IF($J653="Yes","Done",IF($I653&lt;AsOf,"Overdue","Open")))</f>
        <v/>
      </c>
    </row>
    <row r="654" customFormat="false" ht="15" hidden="false" customHeight="false" outlineLevel="0" collapsed="false">
      <c r="A654" s="16"/>
      <c r="B654" s="14"/>
      <c r="C654" s="15" t="str">
        <f aca="false">IF($B654="","",IFERROR(INDEX(Roster!$B$2:$B$301,MATCH($B654,Roster!$A$2:$A$301,0)),"ID not on Roster"))</f>
        <v/>
      </c>
      <c r="D654" s="14"/>
      <c r="E654" s="14"/>
      <c r="F654" s="14"/>
      <c r="G654" s="14"/>
      <c r="H654" s="14"/>
      <c r="I654" s="16"/>
      <c r="J654" s="14"/>
      <c r="K654" s="14"/>
      <c r="L654" s="16"/>
      <c r="M654" s="15" t="str">
        <f aca="false">IF($I654="","",IF($J654="Yes","Done",IF($I654&lt;AsOf,"Overdue","Open")))</f>
        <v/>
      </c>
    </row>
    <row r="655" customFormat="false" ht="15" hidden="false" customHeight="false" outlineLevel="0" collapsed="false">
      <c r="A655" s="16"/>
      <c r="B655" s="14"/>
      <c r="C655" s="15" t="str">
        <f aca="false">IF($B655="","",IFERROR(INDEX(Roster!$B$2:$B$301,MATCH($B655,Roster!$A$2:$A$301,0)),"ID not on Roster"))</f>
        <v/>
      </c>
      <c r="D655" s="14"/>
      <c r="E655" s="14"/>
      <c r="F655" s="14"/>
      <c r="G655" s="14"/>
      <c r="H655" s="14"/>
      <c r="I655" s="16"/>
      <c r="J655" s="14"/>
      <c r="K655" s="14"/>
      <c r="L655" s="16"/>
      <c r="M655" s="15" t="str">
        <f aca="false">IF($I655="","",IF($J655="Yes","Done",IF($I655&lt;AsOf,"Overdue","Open")))</f>
        <v/>
      </c>
    </row>
    <row r="656" customFormat="false" ht="15" hidden="false" customHeight="false" outlineLevel="0" collapsed="false">
      <c r="A656" s="16"/>
      <c r="B656" s="14"/>
      <c r="C656" s="15" t="str">
        <f aca="false">IF($B656="","",IFERROR(INDEX(Roster!$B$2:$B$301,MATCH($B656,Roster!$A$2:$A$301,0)),"ID not on Roster"))</f>
        <v/>
      </c>
      <c r="D656" s="14"/>
      <c r="E656" s="14"/>
      <c r="F656" s="14"/>
      <c r="G656" s="14"/>
      <c r="H656" s="14"/>
      <c r="I656" s="16"/>
      <c r="J656" s="14"/>
      <c r="K656" s="14"/>
      <c r="L656" s="16"/>
      <c r="M656" s="15" t="str">
        <f aca="false">IF($I656="","",IF($J656="Yes","Done",IF($I656&lt;AsOf,"Overdue","Open")))</f>
        <v/>
      </c>
    </row>
    <row r="657" customFormat="false" ht="15" hidden="false" customHeight="false" outlineLevel="0" collapsed="false">
      <c r="A657" s="16"/>
      <c r="B657" s="14"/>
      <c r="C657" s="15" t="str">
        <f aca="false">IF($B657="","",IFERROR(INDEX(Roster!$B$2:$B$301,MATCH($B657,Roster!$A$2:$A$301,0)),"ID not on Roster"))</f>
        <v/>
      </c>
      <c r="D657" s="14"/>
      <c r="E657" s="14"/>
      <c r="F657" s="14"/>
      <c r="G657" s="14"/>
      <c r="H657" s="14"/>
      <c r="I657" s="16"/>
      <c r="J657" s="14"/>
      <c r="K657" s="14"/>
      <c r="L657" s="16"/>
      <c r="M657" s="15" t="str">
        <f aca="false">IF($I657="","",IF($J657="Yes","Done",IF($I657&lt;AsOf,"Overdue","Open")))</f>
        <v/>
      </c>
    </row>
    <row r="658" customFormat="false" ht="15" hidden="false" customHeight="false" outlineLevel="0" collapsed="false">
      <c r="A658" s="16"/>
      <c r="B658" s="14"/>
      <c r="C658" s="15" t="str">
        <f aca="false">IF($B658="","",IFERROR(INDEX(Roster!$B$2:$B$301,MATCH($B658,Roster!$A$2:$A$301,0)),"ID not on Roster"))</f>
        <v/>
      </c>
      <c r="D658" s="14"/>
      <c r="E658" s="14"/>
      <c r="F658" s="14"/>
      <c r="G658" s="14"/>
      <c r="H658" s="14"/>
      <c r="I658" s="16"/>
      <c r="J658" s="14"/>
      <c r="K658" s="14"/>
      <c r="L658" s="16"/>
      <c r="M658" s="15" t="str">
        <f aca="false">IF($I658="","",IF($J658="Yes","Done",IF($I658&lt;AsOf,"Overdue","Open")))</f>
        <v/>
      </c>
    </row>
    <row r="659" customFormat="false" ht="15" hidden="false" customHeight="false" outlineLevel="0" collapsed="false">
      <c r="A659" s="16"/>
      <c r="B659" s="14"/>
      <c r="C659" s="15" t="str">
        <f aca="false">IF($B659="","",IFERROR(INDEX(Roster!$B$2:$B$301,MATCH($B659,Roster!$A$2:$A$301,0)),"ID not on Roster"))</f>
        <v/>
      </c>
      <c r="D659" s="14"/>
      <c r="E659" s="14"/>
      <c r="F659" s="14"/>
      <c r="G659" s="14"/>
      <c r="H659" s="14"/>
      <c r="I659" s="16"/>
      <c r="J659" s="14"/>
      <c r="K659" s="14"/>
      <c r="L659" s="16"/>
      <c r="M659" s="15" t="str">
        <f aca="false">IF($I659="","",IF($J659="Yes","Done",IF($I659&lt;AsOf,"Overdue","Open")))</f>
        <v/>
      </c>
    </row>
    <row r="660" customFormat="false" ht="15" hidden="false" customHeight="false" outlineLevel="0" collapsed="false">
      <c r="A660" s="16"/>
      <c r="B660" s="14"/>
      <c r="C660" s="15" t="str">
        <f aca="false">IF($B660="","",IFERROR(INDEX(Roster!$B$2:$B$301,MATCH($B660,Roster!$A$2:$A$301,0)),"ID not on Roster"))</f>
        <v/>
      </c>
      <c r="D660" s="14"/>
      <c r="E660" s="14"/>
      <c r="F660" s="14"/>
      <c r="G660" s="14"/>
      <c r="H660" s="14"/>
      <c r="I660" s="16"/>
      <c r="J660" s="14"/>
      <c r="K660" s="14"/>
      <c r="L660" s="16"/>
      <c r="M660" s="15" t="str">
        <f aca="false">IF($I660="","",IF($J660="Yes","Done",IF($I660&lt;AsOf,"Overdue","Open")))</f>
        <v/>
      </c>
    </row>
    <row r="661" customFormat="false" ht="15" hidden="false" customHeight="false" outlineLevel="0" collapsed="false">
      <c r="A661" s="16"/>
      <c r="B661" s="14"/>
      <c r="C661" s="15" t="str">
        <f aca="false">IF($B661="","",IFERROR(INDEX(Roster!$B$2:$B$301,MATCH($B661,Roster!$A$2:$A$301,0)),"ID not on Roster"))</f>
        <v/>
      </c>
      <c r="D661" s="14"/>
      <c r="E661" s="14"/>
      <c r="F661" s="14"/>
      <c r="G661" s="14"/>
      <c r="H661" s="14"/>
      <c r="I661" s="16"/>
      <c r="J661" s="14"/>
      <c r="K661" s="14"/>
      <c r="L661" s="16"/>
      <c r="M661" s="15" t="str">
        <f aca="false">IF($I661="","",IF($J661="Yes","Done",IF($I661&lt;AsOf,"Overdue","Open")))</f>
        <v/>
      </c>
    </row>
    <row r="662" customFormat="false" ht="15" hidden="false" customHeight="false" outlineLevel="0" collapsed="false">
      <c r="A662" s="16"/>
      <c r="B662" s="14"/>
      <c r="C662" s="15" t="str">
        <f aca="false">IF($B662="","",IFERROR(INDEX(Roster!$B$2:$B$301,MATCH($B662,Roster!$A$2:$A$301,0)),"ID not on Roster"))</f>
        <v/>
      </c>
      <c r="D662" s="14"/>
      <c r="E662" s="14"/>
      <c r="F662" s="14"/>
      <c r="G662" s="14"/>
      <c r="H662" s="14"/>
      <c r="I662" s="16"/>
      <c r="J662" s="14"/>
      <c r="K662" s="14"/>
      <c r="L662" s="16"/>
      <c r="M662" s="15" t="str">
        <f aca="false">IF($I662="","",IF($J662="Yes","Done",IF($I662&lt;AsOf,"Overdue","Open")))</f>
        <v/>
      </c>
    </row>
    <row r="663" customFormat="false" ht="15" hidden="false" customHeight="false" outlineLevel="0" collapsed="false">
      <c r="A663" s="16"/>
      <c r="B663" s="14"/>
      <c r="C663" s="15" t="str">
        <f aca="false">IF($B663="","",IFERROR(INDEX(Roster!$B$2:$B$301,MATCH($B663,Roster!$A$2:$A$301,0)),"ID not on Roster"))</f>
        <v/>
      </c>
      <c r="D663" s="14"/>
      <c r="E663" s="14"/>
      <c r="F663" s="14"/>
      <c r="G663" s="14"/>
      <c r="H663" s="14"/>
      <c r="I663" s="16"/>
      <c r="J663" s="14"/>
      <c r="K663" s="14"/>
      <c r="L663" s="16"/>
      <c r="M663" s="15" t="str">
        <f aca="false">IF($I663="","",IF($J663="Yes","Done",IF($I663&lt;AsOf,"Overdue","Open")))</f>
        <v/>
      </c>
    </row>
    <row r="664" customFormat="false" ht="15" hidden="false" customHeight="false" outlineLevel="0" collapsed="false">
      <c r="A664" s="16"/>
      <c r="B664" s="14"/>
      <c r="C664" s="15" t="str">
        <f aca="false">IF($B664="","",IFERROR(INDEX(Roster!$B$2:$B$301,MATCH($B664,Roster!$A$2:$A$301,0)),"ID not on Roster"))</f>
        <v/>
      </c>
      <c r="D664" s="14"/>
      <c r="E664" s="14"/>
      <c r="F664" s="14"/>
      <c r="G664" s="14"/>
      <c r="H664" s="14"/>
      <c r="I664" s="16"/>
      <c r="J664" s="14"/>
      <c r="K664" s="14"/>
      <c r="L664" s="16"/>
      <c r="M664" s="15" t="str">
        <f aca="false">IF($I664="","",IF($J664="Yes","Done",IF($I664&lt;AsOf,"Overdue","Open")))</f>
        <v/>
      </c>
    </row>
    <row r="665" customFormat="false" ht="15" hidden="false" customHeight="false" outlineLevel="0" collapsed="false">
      <c r="A665" s="16"/>
      <c r="B665" s="14"/>
      <c r="C665" s="15" t="str">
        <f aca="false">IF($B665="","",IFERROR(INDEX(Roster!$B$2:$B$301,MATCH($B665,Roster!$A$2:$A$301,0)),"ID not on Roster"))</f>
        <v/>
      </c>
      <c r="D665" s="14"/>
      <c r="E665" s="14"/>
      <c r="F665" s="14"/>
      <c r="G665" s="14"/>
      <c r="H665" s="14"/>
      <c r="I665" s="16"/>
      <c r="J665" s="14"/>
      <c r="K665" s="14"/>
      <c r="L665" s="16"/>
      <c r="M665" s="15" t="str">
        <f aca="false">IF($I665="","",IF($J665="Yes","Done",IF($I665&lt;AsOf,"Overdue","Open")))</f>
        <v/>
      </c>
    </row>
    <row r="666" customFormat="false" ht="15" hidden="false" customHeight="false" outlineLevel="0" collapsed="false">
      <c r="A666" s="16"/>
      <c r="B666" s="14"/>
      <c r="C666" s="15" t="str">
        <f aca="false">IF($B666="","",IFERROR(INDEX(Roster!$B$2:$B$301,MATCH($B666,Roster!$A$2:$A$301,0)),"ID not on Roster"))</f>
        <v/>
      </c>
      <c r="D666" s="14"/>
      <c r="E666" s="14"/>
      <c r="F666" s="14"/>
      <c r="G666" s="14"/>
      <c r="H666" s="14"/>
      <c r="I666" s="16"/>
      <c r="J666" s="14"/>
      <c r="K666" s="14"/>
      <c r="L666" s="16"/>
      <c r="M666" s="15" t="str">
        <f aca="false">IF($I666="","",IF($J666="Yes","Done",IF($I666&lt;AsOf,"Overdue","Open")))</f>
        <v/>
      </c>
    </row>
    <row r="667" customFormat="false" ht="15" hidden="false" customHeight="false" outlineLevel="0" collapsed="false">
      <c r="A667" s="16"/>
      <c r="B667" s="14"/>
      <c r="C667" s="15" t="str">
        <f aca="false">IF($B667="","",IFERROR(INDEX(Roster!$B$2:$B$301,MATCH($B667,Roster!$A$2:$A$301,0)),"ID not on Roster"))</f>
        <v/>
      </c>
      <c r="D667" s="14"/>
      <c r="E667" s="14"/>
      <c r="F667" s="14"/>
      <c r="G667" s="14"/>
      <c r="H667" s="14"/>
      <c r="I667" s="16"/>
      <c r="J667" s="14"/>
      <c r="K667" s="14"/>
      <c r="L667" s="16"/>
      <c r="M667" s="15" t="str">
        <f aca="false">IF($I667="","",IF($J667="Yes","Done",IF($I667&lt;AsOf,"Overdue","Open")))</f>
        <v/>
      </c>
    </row>
    <row r="668" customFormat="false" ht="15" hidden="false" customHeight="false" outlineLevel="0" collapsed="false">
      <c r="A668" s="16"/>
      <c r="B668" s="14"/>
      <c r="C668" s="15" t="str">
        <f aca="false">IF($B668="","",IFERROR(INDEX(Roster!$B$2:$B$301,MATCH($B668,Roster!$A$2:$A$301,0)),"ID not on Roster"))</f>
        <v/>
      </c>
      <c r="D668" s="14"/>
      <c r="E668" s="14"/>
      <c r="F668" s="14"/>
      <c r="G668" s="14"/>
      <c r="H668" s="14"/>
      <c r="I668" s="16"/>
      <c r="J668" s="14"/>
      <c r="K668" s="14"/>
      <c r="L668" s="16"/>
      <c r="M668" s="15" t="str">
        <f aca="false">IF($I668="","",IF($J668="Yes","Done",IF($I668&lt;AsOf,"Overdue","Open")))</f>
        <v/>
      </c>
    </row>
    <row r="669" customFormat="false" ht="15" hidden="false" customHeight="false" outlineLevel="0" collapsed="false">
      <c r="A669" s="16"/>
      <c r="B669" s="14"/>
      <c r="C669" s="15" t="str">
        <f aca="false">IF($B669="","",IFERROR(INDEX(Roster!$B$2:$B$301,MATCH($B669,Roster!$A$2:$A$301,0)),"ID not on Roster"))</f>
        <v/>
      </c>
      <c r="D669" s="14"/>
      <c r="E669" s="14"/>
      <c r="F669" s="14"/>
      <c r="G669" s="14"/>
      <c r="H669" s="14"/>
      <c r="I669" s="16"/>
      <c r="J669" s="14"/>
      <c r="K669" s="14"/>
      <c r="L669" s="16"/>
      <c r="M669" s="15" t="str">
        <f aca="false">IF($I669="","",IF($J669="Yes","Done",IF($I669&lt;AsOf,"Overdue","Open")))</f>
        <v/>
      </c>
    </row>
    <row r="670" customFormat="false" ht="15" hidden="false" customHeight="false" outlineLevel="0" collapsed="false">
      <c r="A670" s="16"/>
      <c r="B670" s="14"/>
      <c r="C670" s="15" t="str">
        <f aca="false">IF($B670="","",IFERROR(INDEX(Roster!$B$2:$B$301,MATCH($B670,Roster!$A$2:$A$301,0)),"ID not on Roster"))</f>
        <v/>
      </c>
      <c r="D670" s="14"/>
      <c r="E670" s="14"/>
      <c r="F670" s="14"/>
      <c r="G670" s="14"/>
      <c r="H670" s="14"/>
      <c r="I670" s="16"/>
      <c r="J670" s="14"/>
      <c r="K670" s="14"/>
      <c r="L670" s="16"/>
      <c r="M670" s="15" t="str">
        <f aca="false">IF($I670="","",IF($J670="Yes","Done",IF($I670&lt;AsOf,"Overdue","Open")))</f>
        <v/>
      </c>
    </row>
    <row r="671" customFormat="false" ht="15" hidden="false" customHeight="false" outlineLevel="0" collapsed="false">
      <c r="A671" s="16"/>
      <c r="B671" s="14"/>
      <c r="C671" s="15" t="str">
        <f aca="false">IF($B671="","",IFERROR(INDEX(Roster!$B$2:$B$301,MATCH($B671,Roster!$A$2:$A$301,0)),"ID not on Roster"))</f>
        <v/>
      </c>
      <c r="D671" s="14"/>
      <c r="E671" s="14"/>
      <c r="F671" s="14"/>
      <c r="G671" s="14"/>
      <c r="H671" s="14"/>
      <c r="I671" s="16"/>
      <c r="J671" s="14"/>
      <c r="K671" s="14"/>
      <c r="L671" s="16"/>
      <c r="M671" s="15" t="str">
        <f aca="false">IF($I671="","",IF($J671="Yes","Done",IF($I671&lt;AsOf,"Overdue","Open")))</f>
        <v/>
      </c>
    </row>
    <row r="672" customFormat="false" ht="15" hidden="false" customHeight="false" outlineLevel="0" collapsed="false">
      <c r="A672" s="16"/>
      <c r="B672" s="14"/>
      <c r="C672" s="15" t="str">
        <f aca="false">IF($B672="","",IFERROR(INDEX(Roster!$B$2:$B$301,MATCH($B672,Roster!$A$2:$A$301,0)),"ID not on Roster"))</f>
        <v/>
      </c>
      <c r="D672" s="14"/>
      <c r="E672" s="14"/>
      <c r="F672" s="14"/>
      <c r="G672" s="14"/>
      <c r="H672" s="14"/>
      <c r="I672" s="16"/>
      <c r="J672" s="14"/>
      <c r="K672" s="14"/>
      <c r="L672" s="16"/>
      <c r="M672" s="15" t="str">
        <f aca="false">IF($I672="","",IF($J672="Yes","Done",IF($I672&lt;AsOf,"Overdue","Open")))</f>
        <v/>
      </c>
    </row>
    <row r="673" customFormat="false" ht="15" hidden="false" customHeight="false" outlineLevel="0" collapsed="false">
      <c r="A673" s="16"/>
      <c r="B673" s="14"/>
      <c r="C673" s="15" t="str">
        <f aca="false">IF($B673="","",IFERROR(INDEX(Roster!$B$2:$B$301,MATCH($B673,Roster!$A$2:$A$301,0)),"ID not on Roster"))</f>
        <v/>
      </c>
      <c r="D673" s="14"/>
      <c r="E673" s="14"/>
      <c r="F673" s="14"/>
      <c r="G673" s="14"/>
      <c r="H673" s="14"/>
      <c r="I673" s="16"/>
      <c r="J673" s="14"/>
      <c r="K673" s="14"/>
      <c r="L673" s="16"/>
      <c r="M673" s="15" t="str">
        <f aca="false">IF($I673="","",IF($J673="Yes","Done",IF($I673&lt;AsOf,"Overdue","Open")))</f>
        <v/>
      </c>
    </row>
    <row r="674" customFormat="false" ht="15" hidden="false" customHeight="false" outlineLevel="0" collapsed="false">
      <c r="A674" s="16"/>
      <c r="B674" s="14"/>
      <c r="C674" s="15" t="str">
        <f aca="false">IF($B674="","",IFERROR(INDEX(Roster!$B$2:$B$301,MATCH($B674,Roster!$A$2:$A$301,0)),"ID not on Roster"))</f>
        <v/>
      </c>
      <c r="D674" s="14"/>
      <c r="E674" s="14"/>
      <c r="F674" s="14"/>
      <c r="G674" s="14"/>
      <c r="H674" s="14"/>
      <c r="I674" s="16"/>
      <c r="J674" s="14"/>
      <c r="K674" s="14"/>
      <c r="L674" s="16"/>
      <c r="M674" s="15" t="str">
        <f aca="false">IF($I674="","",IF($J674="Yes","Done",IF($I674&lt;AsOf,"Overdue","Open")))</f>
        <v/>
      </c>
    </row>
    <row r="675" customFormat="false" ht="15" hidden="false" customHeight="false" outlineLevel="0" collapsed="false">
      <c r="A675" s="16"/>
      <c r="B675" s="14"/>
      <c r="C675" s="15" t="str">
        <f aca="false">IF($B675="","",IFERROR(INDEX(Roster!$B$2:$B$301,MATCH($B675,Roster!$A$2:$A$301,0)),"ID not on Roster"))</f>
        <v/>
      </c>
      <c r="D675" s="14"/>
      <c r="E675" s="14"/>
      <c r="F675" s="14"/>
      <c r="G675" s="14"/>
      <c r="H675" s="14"/>
      <c r="I675" s="16"/>
      <c r="J675" s="14"/>
      <c r="K675" s="14"/>
      <c r="L675" s="16"/>
      <c r="M675" s="15" t="str">
        <f aca="false">IF($I675="","",IF($J675="Yes","Done",IF($I675&lt;AsOf,"Overdue","Open")))</f>
        <v/>
      </c>
    </row>
    <row r="676" customFormat="false" ht="15" hidden="false" customHeight="false" outlineLevel="0" collapsed="false">
      <c r="A676" s="16"/>
      <c r="B676" s="14"/>
      <c r="C676" s="15" t="str">
        <f aca="false">IF($B676="","",IFERROR(INDEX(Roster!$B$2:$B$301,MATCH($B676,Roster!$A$2:$A$301,0)),"ID not on Roster"))</f>
        <v/>
      </c>
      <c r="D676" s="14"/>
      <c r="E676" s="14"/>
      <c r="F676" s="14"/>
      <c r="G676" s="14"/>
      <c r="H676" s="14"/>
      <c r="I676" s="16"/>
      <c r="J676" s="14"/>
      <c r="K676" s="14"/>
      <c r="L676" s="16"/>
      <c r="M676" s="15" t="str">
        <f aca="false">IF($I676="","",IF($J676="Yes","Done",IF($I676&lt;AsOf,"Overdue","Open")))</f>
        <v/>
      </c>
    </row>
    <row r="677" customFormat="false" ht="15" hidden="false" customHeight="false" outlineLevel="0" collapsed="false">
      <c r="A677" s="16"/>
      <c r="B677" s="14"/>
      <c r="C677" s="15" t="str">
        <f aca="false">IF($B677="","",IFERROR(INDEX(Roster!$B$2:$B$301,MATCH($B677,Roster!$A$2:$A$301,0)),"ID not on Roster"))</f>
        <v/>
      </c>
      <c r="D677" s="14"/>
      <c r="E677" s="14"/>
      <c r="F677" s="14"/>
      <c r="G677" s="14"/>
      <c r="H677" s="14"/>
      <c r="I677" s="16"/>
      <c r="J677" s="14"/>
      <c r="K677" s="14"/>
      <c r="L677" s="16"/>
      <c r="M677" s="15" t="str">
        <f aca="false">IF($I677="","",IF($J677="Yes","Done",IF($I677&lt;AsOf,"Overdue","Open")))</f>
        <v/>
      </c>
    </row>
    <row r="678" customFormat="false" ht="15" hidden="false" customHeight="false" outlineLevel="0" collapsed="false">
      <c r="A678" s="16"/>
      <c r="B678" s="14"/>
      <c r="C678" s="15" t="str">
        <f aca="false">IF($B678="","",IFERROR(INDEX(Roster!$B$2:$B$301,MATCH($B678,Roster!$A$2:$A$301,0)),"ID not on Roster"))</f>
        <v/>
      </c>
      <c r="D678" s="14"/>
      <c r="E678" s="14"/>
      <c r="F678" s="14"/>
      <c r="G678" s="14"/>
      <c r="H678" s="14"/>
      <c r="I678" s="16"/>
      <c r="J678" s="14"/>
      <c r="K678" s="14"/>
      <c r="L678" s="16"/>
      <c r="M678" s="15" t="str">
        <f aca="false">IF($I678="","",IF($J678="Yes","Done",IF($I678&lt;AsOf,"Overdue","Open")))</f>
        <v/>
      </c>
    </row>
    <row r="679" customFormat="false" ht="15" hidden="false" customHeight="false" outlineLevel="0" collapsed="false">
      <c r="A679" s="16"/>
      <c r="B679" s="14"/>
      <c r="C679" s="15" t="str">
        <f aca="false">IF($B679="","",IFERROR(INDEX(Roster!$B$2:$B$301,MATCH($B679,Roster!$A$2:$A$301,0)),"ID not on Roster"))</f>
        <v/>
      </c>
      <c r="D679" s="14"/>
      <c r="E679" s="14"/>
      <c r="F679" s="14"/>
      <c r="G679" s="14"/>
      <c r="H679" s="14"/>
      <c r="I679" s="16"/>
      <c r="J679" s="14"/>
      <c r="K679" s="14"/>
      <c r="L679" s="16"/>
      <c r="M679" s="15" t="str">
        <f aca="false">IF($I679="","",IF($J679="Yes","Done",IF($I679&lt;AsOf,"Overdue","Open")))</f>
        <v/>
      </c>
    </row>
    <row r="680" customFormat="false" ht="15" hidden="false" customHeight="false" outlineLevel="0" collapsed="false">
      <c r="A680" s="16"/>
      <c r="B680" s="14"/>
      <c r="C680" s="15" t="str">
        <f aca="false">IF($B680="","",IFERROR(INDEX(Roster!$B$2:$B$301,MATCH($B680,Roster!$A$2:$A$301,0)),"ID not on Roster"))</f>
        <v/>
      </c>
      <c r="D680" s="14"/>
      <c r="E680" s="14"/>
      <c r="F680" s="14"/>
      <c r="G680" s="14"/>
      <c r="H680" s="14"/>
      <c r="I680" s="16"/>
      <c r="J680" s="14"/>
      <c r="K680" s="14"/>
      <c r="L680" s="16"/>
      <c r="M680" s="15" t="str">
        <f aca="false">IF($I680="","",IF($J680="Yes","Done",IF($I680&lt;AsOf,"Overdue","Open")))</f>
        <v/>
      </c>
    </row>
    <row r="681" customFormat="false" ht="15" hidden="false" customHeight="false" outlineLevel="0" collapsed="false">
      <c r="A681" s="16"/>
      <c r="B681" s="14"/>
      <c r="C681" s="15" t="str">
        <f aca="false">IF($B681="","",IFERROR(INDEX(Roster!$B$2:$B$301,MATCH($B681,Roster!$A$2:$A$301,0)),"ID not on Roster"))</f>
        <v/>
      </c>
      <c r="D681" s="14"/>
      <c r="E681" s="14"/>
      <c r="F681" s="14"/>
      <c r="G681" s="14"/>
      <c r="H681" s="14"/>
      <c r="I681" s="16"/>
      <c r="J681" s="14"/>
      <c r="K681" s="14"/>
      <c r="L681" s="16"/>
      <c r="M681" s="15" t="str">
        <f aca="false">IF($I681="","",IF($J681="Yes","Done",IF($I681&lt;AsOf,"Overdue","Open")))</f>
        <v/>
      </c>
    </row>
    <row r="682" customFormat="false" ht="15" hidden="false" customHeight="false" outlineLevel="0" collapsed="false">
      <c r="A682" s="16"/>
      <c r="B682" s="14"/>
      <c r="C682" s="15" t="str">
        <f aca="false">IF($B682="","",IFERROR(INDEX(Roster!$B$2:$B$301,MATCH($B682,Roster!$A$2:$A$301,0)),"ID not on Roster"))</f>
        <v/>
      </c>
      <c r="D682" s="14"/>
      <c r="E682" s="14"/>
      <c r="F682" s="14"/>
      <c r="G682" s="14"/>
      <c r="H682" s="14"/>
      <c r="I682" s="16"/>
      <c r="J682" s="14"/>
      <c r="K682" s="14"/>
      <c r="L682" s="16"/>
      <c r="M682" s="15" t="str">
        <f aca="false">IF($I682="","",IF($J682="Yes","Done",IF($I682&lt;AsOf,"Overdue","Open")))</f>
        <v/>
      </c>
    </row>
    <row r="683" customFormat="false" ht="15" hidden="false" customHeight="false" outlineLevel="0" collapsed="false">
      <c r="A683" s="16"/>
      <c r="B683" s="14"/>
      <c r="C683" s="15" t="str">
        <f aca="false">IF($B683="","",IFERROR(INDEX(Roster!$B$2:$B$301,MATCH($B683,Roster!$A$2:$A$301,0)),"ID not on Roster"))</f>
        <v/>
      </c>
      <c r="D683" s="14"/>
      <c r="E683" s="14"/>
      <c r="F683" s="14"/>
      <c r="G683" s="14"/>
      <c r="H683" s="14"/>
      <c r="I683" s="16"/>
      <c r="J683" s="14"/>
      <c r="K683" s="14"/>
      <c r="L683" s="16"/>
      <c r="M683" s="15" t="str">
        <f aca="false">IF($I683="","",IF($J683="Yes","Done",IF($I683&lt;AsOf,"Overdue","Open")))</f>
        <v/>
      </c>
    </row>
    <row r="684" customFormat="false" ht="15" hidden="false" customHeight="false" outlineLevel="0" collapsed="false">
      <c r="A684" s="16"/>
      <c r="B684" s="14"/>
      <c r="C684" s="15" t="str">
        <f aca="false">IF($B684="","",IFERROR(INDEX(Roster!$B$2:$B$301,MATCH($B684,Roster!$A$2:$A$301,0)),"ID not on Roster"))</f>
        <v/>
      </c>
      <c r="D684" s="14"/>
      <c r="E684" s="14"/>
      <c r="F684" s="14"/>
      <c r="G684" s="14"/>
      <c r="H684" s="14"/>
      <c r="I684" s="16"/>
      <c r="J684" s="14"/>
      <c r="K684" s="14"/>
      <c r="L684" s="16"/>
      <c r="M684" s="15" t="str">
        <f aca="false">IF($I684="","",IF($J684="Yes","Done",IF($I684&lt;AsOf,"Overdue","Open")))</f>
        <v/>
      </c>
    </row>
    <row r="685" customFormat="false" ht="15" hidden="false" customHeight="false" outlineLevel="0" collapsed="false">
      <c r="A685" s="16"/>
      <c r="B685" s="14"/>
      <c r="C685" s="15" t="str">
        <f aca="false">IF($B685="","",IFERROR(INDEX(Roster!$B$2:$B$301,MATCH($B685,Roster!$A$2:$A$301,0)),"ID not on Roster"))</f>
        <v/>
      </c>
      <c r="D685" s="14"/>
      <c r="E685" s="14"/>
      <c r="F685" s="14"/>
      <c r="G685" s="14"/>
      <c r="H685" s="14"/>
      <c r="I685" s="16"/>
      <c r="J685" s="14"/>
      <c r="K685" s="14"/>
      <c r="L685" s="16"/>
      <c r="M685" s="15" t="str">
        <f aca="false">IF($I685="","",IF($J685="Yes","Done",IF($I685&lt;AsOf,"Overdue","Open")))</f>
        <v/>
      </c>
    </row>
    <row r="686" customFormat="false" ht="15" hidden="false" customHeight="false" outlineLevel="0" collapsed="false">
      <c r="A686" s="16"/>
      <c r="B686" s="14"/>
      <c r="C686" s="15" t="str">
        <f aca="false">IF($B686="","",IFERROR(INDEX(Roster!$B$2:$B$301,MATCH($B686,Roster!$A$2:$A$301,0)),"ID not on Roster"))</f>
        <v/>
      </c>
      <c r="D686" s="14"/>
      <c r="E686" s="14"/>
      <c r="F686" s="14"/>
      <c r="G686" s="14"/>
      <c r="H686" s="14"/>
      <c r="I686" s="16"/>
      <c r="J686" s="14"/>
      <c r="K686" s="14"/>
      <c r="L686" s="16"/>
      <c r="M686" s="15" t="str">
        <f aca="false">IF($I686="","",IF($J686="Yes","Done",IF($I686&lt;AsOf,"Overdue","Open")))</f>
        <v/>
      </c>
    </row>
    <row r="687" customFormat="false" ht="15" hidden="false" customHeight="false" outlineLevel="0" collapsed="false">
      <c r="A687" s="16"/>
      <c r="B687" s="14"/>
      <c r="C687" s="15" t="str">
        <f aca="false">IF($B687="","",IFERROR(INDEX(Roster!$B$2:$B$301,MATCH($B687,Roster!$A$2:$A$301,0)),"ID not on Roster"))</f>
        <v/>
      </c>
      <c r="D687" s="14"/>
      <c r="E687" s="14"/>
      <c r="F687" s="14"/>
      <c r="G687" s="14"/>
      <c r="H687" s="14"/>
      <c r="I687" s="16"/>
      <c r="J687" s="14"/>
      <c r="K687" s="14"/>
      <c r="L687" s="16"/>
      <c r="M687" s="15" t="str">
        <f aca="false">IF($I687="","",IF($J687="Yes","Done",IF($I687&lt;AsOf,"Overdue","Open")))</f>
        <v/>
      </c>
    </row>
    <row r="688" customFormat="false" ht="15" hidden="false" customHeight="false" outlineLevel="0" collapsed="false">
      <c r="A688" s="16"/>
      <c r="B688" s="14"/>
      <c r="C688" s="15" t="str">
        <f aca="false">IF($B688="","",IFERROR(INDEX(Roster!$B$2:$B$301,MATCH($B688,Roster!$A$2:$A$301,0)),"ID not on Roster"))</f>
        <v/>
      </c>
      <c r="D688" s="14"/>
      <c r="E688" s="14"/>
      <c r="F688" s="14"/>
      <c r="G688" s="14"/>
      <c r="H688" s="14"/>
      <c r="I688" s="16"/>
      <c r="J688" s="14"/>
      <c r="K688" s="14"/>
      <c r="L688" s="16"/>
      <c r="M688" s="15" t="str">
        <f aca="false">IF($I688="","",IF($J688="Yes","Done",IF($I688&lt;AsOf,"Overdue","Open")))</f>
        <v/>
      </c>
    </row>
    <row r="689" customFormat="false" ht="15" hidden="false" customHeight="false" outlineLevel="0" collapsed="false">
      <c r="A689" s="16"/>
      <c r="B689" s="14"/>
      <c r="C689" s="15" t="str">
        <f aca="false">IF($B689="","",IFERROR(INDEX(Roster!$B$2:$B$301,MATCH($B689,Roster!$A$2:$A$301,0)),"ID not on Roster"))</f>
        <v/>
      </c>
      <c r="D689" s="14"/>
      <c r="E689" s="14"/>
      <c r="F689" s="14"/>
      <c r="G689" s="14"/>
      <c r="H689" s="14"/>
      <c r="I689" s="16"/>
      <c r="J689" s="14"/>
      <c r="K689" s="14"/>
      <c r="L689" s="16"/>
      <c r="M689" s="15" t="str">
        <f aca="false">IF($I689="","",IF($J689="Yes","Done",IF($I689&lt;AsOf,"Overdue","Open")))</f>
        <v/>
      </c>
    </row>
    <row r="690" customFormat="false" ht="15" hidden="false" customHeight="false" outlineLevel="0" collapsed="false">
      <c r="A690" s="16"/>
      <c r="B690" s="14"/>
      <c r="C690" s="15" t="str">
        <f aca="false">IF($B690="","",IFERROR(INDEX(Roster!$B$2:$B$301,MATCH($B690,Roster!$A$2:$A$301,0)),"ID not on Roster"))</f>
        <v/>
      </c>
      <c r="D690" s="14"/>
      <c r="E690" s="14"/>
      <c r="F690" s="14"/>
      <c r="G690" s="14"/>
      <c r="H690" s="14"/>
      <c r="I690" s="16"/>
      <c r="J690" s="14"/>
      <c r="K690" s="14"/>
      <c r="L690" s="16"/>
      <c r="M690" s="15" t="str">
        <f aca="false">IF($I690="","",IF($J690="Yes","Done",IF($I690&lt;AsOf,"Overdue","Open")))</f>
        <v/>
      </c>
    </row>
    <row r="691" customFormat="false" ht="15" hidden="false" customHeight="false" outlineLevel="0" collapsed="false">
      <c r="A691" s="16"/>
      <c r="B691" s="14"/>
      <c r="C691" s="15" t="str">
        <f aca="false">IF($B691="","",IFERROR(INDEX(Roster!$B$2:$B$301,MATCH($B691,Roster!$A$2:$A$301,0)),"ID not on Roster"))</f>
        <v/>
      </c>
      <c r="D691" s="14"/>
      <c r="E691" s="14"/>
      <c r="F691" s="14"/>
      <c r="G691" s="14"/>
      <c r="H691" s="14"/>
      <c r="I691" s="16"/>
      <c r="J691" s="14"/>
      <c r="K691" s="14"/>
      <c r="L691" s="16"/>
      <c r="M691" s="15" t="str">
        <f aca="false">IF($I691="","",IF($J691="Yes","Done",IF($I691&lt;AsOf,"Overdue","Open")))</f>
        <v/>
      </c>
    </row>
    <row r="692" customFormat="false" ht="15" hidden="false" customHeight="false" outlineLevel="0" collapsed="false">
      <c r="A692" s="16"/>
      <c r="B692" s="14"/>
      <c r="C692" s="15" t="str">
        <f aca="false">IF($B692="","",IFERROR(INDEX(Roster!$B$2:$B$301,MATCH($B692,Roster!$A$2:$A$301,0)),"ID not on Roster"))</f>
        <v/>
      </c>
      <c r="D692" s="14"/>
      <c r="E692" s="14"/>
      <c r="F692" s="14"/>
      <c r="G692" s="14"/>
      <c r="H692" s="14"/>
      <c r="I692" s="16"/>
      <c r="J692" s="14"/>
      <c r="K692" s="14"/>
      <c r="L692" s="16"/>
      <c r="M692" s="15" t="str">
        <f aca="false">IF($I692="","",IF($J692="Yes","Done",IF($I692&lt;AsOf,"Overdue","Open")))</f>
        <v/>
      </c>
    </row>
    <row r="693" customFormat="false" ht="15" hidden="false" customHeight="false" outlineLevel="0" collapsed="false">
      <c r="A693" s="16"/>
      <c r="B693" s="14"/>
      <c r="C693" s="15" t="str">
        <f aca="false">IF($B693="","",IFERROR(INDEX(Roster!$B$2:$B$301,MATCH($B693,Roster!$A$2:$A$301,0)),"ID not on Roster"))</f>
        <v/>
      </c>
      <c r="D693" s="14"/>
      <c r="E693" s="14"/>
      <c r="F693" s="14"/>
      <c r="G693" s="14"/>
      <c r="H693" s="14"/>
      <c r="I693" s="16"/>
      <c r="J693" s="14"/>
      <c r="K693" s="14"/>
      <c r="L693" s="16"/>
      <c r="M693" s="15" t="str">
        <f aca="false">IF($I693="","",IF($J693="Yes","Done",IF($I693&lt;AsOf,"Overdue","Open")))</f>
        <v/>
      </c>
    </row>
    <row r="694" customFormat="false" ht="15" hidden="false" customHeight="false" outlineLevel="0" collapsed="false">
      <c r="A694" s="16"/>
      <c r="B694" s="14"/>
      <c r="C694" s="15" t="str">
        <f aca="false">IF($B694="","",IFERROR(INDEX(Roster!$B$2:$B$301,MATCH($B694,Roster!$A$2:$A$301,0)),"ID not on Roster"))</f>
        <v/>
      </c>
      <c r="D694" s="14"/>
      <c r="E694" s="14"/>
      <c r="F694" s="14"/>
      <c r="G694" s="14"/>
      <c r="H694" s="14"/>
      <c r="I694" s="16"/>
      <c r="J694" s="14"/>
      <c r="K694" s="14"/>
      <c r="L694" s="16"/>
      <c r="M694" s="15" t="str">
        <f aca="false">IF($I694="","",IF($J694="Yes","Done",IF($I694&lt;AsOf,"Overdue","Open")))</f>
        <v/>
      </c>
    </row>
    <row r="695" customFormat="false" ht="15" hidden="false" customHeight="false" outlineLevel="0" collapsed="false">
      <c r="A695" s="16"/>
      <c r="B695" s="14"/>
      <c r="C695" s="15" t="str">
        <f aca="false">IF($B695="","",IFERROR(INDEX(Roster!$B$2:$B$301,MATCH($B695,Roster!$A$2:$A$301,0)),"ID not on Roster"))</f>
        <v/>
      </c>
      <c r="D695" s="14"/>
      <c r="E695" s="14"/>
      <c r="F695" s="14"/>
      <c r="G695" s="14"/>
      <c r="H695" s="14"/>
      <c r="I695" s="16"/>
      <c r="J695" s="14"/>
      <c r="K695" s="14"/>
      <c r="L695" s="16"/>
      <c r="M695" s="15" t="str">
        <f aca="false">IF($I695="","",IF($J695="Yes","Done",IF($I695&lt;AsOf,"Overdue","Open")))</f>
        <v/>
      </c>
    </row>
    <row r="696" customFormat="false" ht="15" hidden="false" customHeight="false" outlineLevel="0" collapsed="false">
      <c r="A696" s="16"/>
      <c r="B696" s="14"/>
      <c r="C696" s="15" t="str">
        <f aca="false">IF($B696="","",IFERROR(INDEX(Roster!$B$2:$B$301,MATCH($B696,Roster!$A$2:$A$301,0)),"ID not on Roster"))</f>
        <v/>
      </c>
      <c r="D696" s="14"/>
      <c r="E696" s="14"/>
      <c r="F696" s="14"/>
      <c r="G696" s="14"/>
      <c r="H696" s="14"/>
      <c r="I696" s="16"/>
      <c r="J696" s="14"/>
      <c r="K696" s="14"/>
      <c r="L696" s="16"/>
      <c r="M696" s="15" t="str">
        <f aca="false">IF($I696="","",IF($J696="Yes","Done",IF($I696&lt;AsOf,"Overdue","Open")))</f>
        <v/>
      </c>
    </row>
    <row r="697" customFormat="false" ht="15" hidden="false" customHeight="false" outlineLevel="0" collapsed="false">
      <c r="A697" s="16"/>
      <c r="B697" s="14"/>
      <c r="C697" s="15" t="str">
        <f aca="false">IF($B697="","",IFERROR(INDEX(Roster!$B$2:$B$301,MATCH($B697,Roster!$A$2:$A$301,0)),"ID not on Roster"))</f>
        <v/>
      </c>
      <c r="D697" s="14"/>
      <c r="E697" s="14"/>
      <c r="F697" s="14"/>
      <c r="G697" s="14"/>
      <c r="H697" s="14"/>
      <c r="I697" s="16"/>
      <c r="J697" s="14"/>
      <c r="K697" s="14"/>
      <c r="L697" s="16"/>
      <c r="M697" s="15" t="str">
        <f aca="false">IF($I697="","",IF($J697="Yes","Done",IF($I697&lt;AsOf,"Overdue","Open")))</f>
        <v/>
      </c>
    </row>
    <row r="698" customFormat="false" ht="15" hidden="false" customHeight="false" outlineLevel="0" collapsed="false">
      <c r="A698" s="16"/>
      <c r="B698" s="14"/>
      <c r="C698" s="15" t="str">
        <f aca="false">IF($B698="","",IFERROR(INDEX(Roster!$B$2:$B$301,MATCH($B698,Roster!$A$2:$A$301,0)),"ID not on Roster"))</f>
        <v/>
      </c>
      <c r="D698" s="14"/>
      <c r="E698" s="14"/>
      <c r="F698" s="14"/>
      <c r="G698" s="14"/>
      <c r="H698" s="14"/>
      <c r="I698" s="16"/>
      <c r="J698" s="14"/>
      <c r="K698" s="14"/>
      <c r="L698" s="16"/>
      <c r="M698" s="15" t="str">
        <f aca="false">IF($I698="","",IF($J698="Yes","Done",IF($I698&lt;AsOf,"Overdue","Open")))</f>
        <v/>
      </c>
    </row>
    <row r="699" customFormat="false" ht="15" hidden="false" customHeight="false" outlineLevel="0" collapsed="false">
      <c r="A699" s="16"/>
      <c r="B699" s="14"/>
      <c r="C699" s="15" t="str">
        <f aca="false">IF($B699="","",IFERROR(INDEX(Roster!$B$2:$B$301,MATCH($B699,Roster!$A$2:$A$301,0)),"ID not on Roster"))</f>
        <v/>
      </c>
      <c r="D699" s="14"/>
      <c r="E699" s="14"/>
      <c r="F699" s="14"/>
      <c r="G699" s="14"/>
      <c r="H699" s="14"/>
      <c r="I699" s="16"/>
      <c r="J699" s="14"/>
      <c r="K699" s="14"/>
      <c r="L699" s="16"/>
      <c r="M699" s="15" t="str">
        <f aca="false">IF($I699="","",IF($J699="Yes","Done",IF($I699&lt;AsOf,"Overdue","Open")))</f>
        <v/>
      </c>
    </row>
    <row r="700" customFormat="false" ht="15" hidden="false" customHeight="false" outlineLevel="0" collapsed="false">
      <c r="A700" s="16"/>
      <c r="B700" s="14"/>
      <c r="C700" s="15" t="str">
        <f aca="false">IF($B700="","",IFERROR(INDEX(Roster!$B$2:$B$301,MATCH($B700,Roster!$A$2:$A$301,0)),"ID not on Roster"))</f>
        <v/>
      </c>
      <c r="D700" s="14"/>
      <c r="E700" s="14"/>
      <c r="F700" s="14"/>
      <c r="G700" s="14"/>
      <c r="H700" s="14"/>
      <c r="I700" s="16"/>
      <c r="J700" s="14"/>
      <c r="K700" s="14"/>
      <c r="L700" s="16"/>
      <c r="M700" s="15" t="str">
        <f aca="false">IF($I700="","",IF($J700="Yes","Done",IF($I700&lt;AsOf,"Overdue","Open")))</f>
        <v/>
      </c>
    </row>
    <row r="701" customFormat="false" ht="15" hidden="false" customHeight="false" outlineLevel="0" collapsed="false">
      <c r="A701" s="16"/>
      <c r="B701" s="14"/>
      <c r="C701" s="15" t="str">
        <f aca="false">IF($B701="","",IFERROR(INDEX(Roster!$B$2:$B$301,MATCH($B701,Roster!$A$2:$A$301,0)),"ID not on Roster"))</f>
        <v/>
      </c>
      <c r="D701" s="14"/>
      <c r="E701" s="14"/>
      <c r="F701" s="14"/>
      <c r="G701" s="14"/>
      <c r="H701" s="14"/>
      <c r="I701" s="16"/>
      <c r="J701" s="14"/>
      <c r="K701" s="14"/>
      <c r="L701" s="16"/>
      <c r="M701" s="15" t="str">
        <f aca="false">IF($I701="","",IF($J701="Yes","Done",IF($I701&lt;AsOf,"Overdue","Open")))</f>
        <v/>
      </c>
    </row>
    <row r="702" customFormat="false" ht="15" hidden="false" customHeight="false" outlineLevel="0" collapsed="false">
      <c r="A702" s="16"/>
      <c r="B702" s="14"/>
      <c r="C702" s="15" t="str">
        <f aca="false">IF($B702="","",IFERROR(INDEX(Roster!$B$2:$B$301,MATCH($B702,Roster!$A$2:$A$301,0)),"ID not on Roster"))</f>
        <v/>
      </c>
      <c r="D702" s="14"/>
      <c r="E702" s="14"/>
      <c r="F702" s="14"/>
      <c r="G702" s="14"/>
      <c r="H702" s="14"/>
      <c r="I702" s="16"/>
      <c r="J702" s="14"/>
      <c r="K702" s="14"/>
      <c r="L702" s="16"/>
      <c r="M702" s="15" t="str">
        <f aca="false">IF($I702="","",IF($J702="Yes","Done",IF($I702&lt;AsOf,"Overdue","Open")))</f>
        <v/>
      </c>
    </row>
    <row r="703" customFormat="false" ht="15" hidden="false" customHeight="false" outlineLevel="0" collapsed="false">
      <c r="A703" s="16"/>
      <c r="B703" s="14"/>
      <c r="C703" s="15" t="str">
        <f aca="false">IF($B703="","",IFERROR(INDEX(Roster!$B$2:$B$301,MATCH($B703,Roster!$A$2:$A$301,0)),"ID not on Roster"))</f>
        <v/>
      </c>
      <c r="D703" s="14"/>
      <c r="E703" s="14"/>
      <c r="F703" s="14"/>
      <c r="G703" s="14"/>
      <c r="H703" s="14"/>
      <c r="I703" s="16"/>
      <c r="J703" s="14"/>
      <c r="K703" s="14"/>
      <c r="L703" s="16"/>
      <c r="M703" s="15" t="str">
        <f aca="false">IF($I703="","",IF($J703="Yes","Done",IF($I703&lt;AsOf,"Overdue","Open")))</f>
        <v/>
      </c>
    </row>
    <row r="704" customFormat="false" ht="15" hidden="false" customHeight="false" outlineLevel="0" collapsed="false">
      <c r="A704" s="16"/>
      <c r="B704" s="14"/>
      <c r="C704" s="15" t="str">
        <f aca="false">IF($B704="","",IFERROR(INDEX(Roster!$B$2:$B$301,MATCH($B704,Roster!$A$2:$A$301,0)),"ID not on Roster"))</f>
        <v/>
      </c>
      <c r="D704" s="14"/>
      <c r="E704" s="14"/>
      <c r="F704" s="14"/>
      <c r="G704" s="14"/>
      <c r="H704" s="14"/>
      <c r="I704" s="16"/>
      <c r="J704" s="14"/>
      <c r="K704" s="14"/>
      <c r="L704" s="16"/>
      <c r="M704" s="15" t="str">
        <f aca="false">IF($I704="","",IF($J704="Yes","Done",IF($I704&lt;AsOf,"Overdue","Open")))</f>
        <v/>
      </c>
    </row>
    <row r="705" customFormat="false" ht="15" hidden="false" customHeight="false" outlineLevel="0" collapsed="false">
      <c r="A705" s="16"/>
      <c r="B705" s="14"/>
      <c r="C705" s="15" t="str">
        <f aca="false">IF($B705="","",IFERROR(INDEX(Roster!$B$2:$B$301,MATCH($B705,Roster!$A$2:$A$301,0)),"ID not on Roster"))</f>
        <v/>
      </c>
      <c r="D705" s="14"/>
      <c r="E705" s="14"/>
      <c r="F705" s="14"/>
      <c r="G705" s="14"/>
      <c r="H705" s="14"/>
      <c r="I705" s="16"/>
      <c r="J705" s="14"/>
      <c r="K705" s="14"/>
      <c r="L705" s="16"/>
      <c r="M705" s="15" t="str">
        <f aca="false">IF($I705="","",IF($J705="Yes","Done",IF($I705&lt;AsOf,"Overdue","Open")))</f>
        <v/>
      </c>
    </row>
    <row r="706" customFormat="false" ht="15" hidden="false" customHeight="false" outlineLevel="0" collapsed="false">
      <c r="A706" s="16"/>
      <c r="B706" s="14"/>
      <c r="C706" s="15" t="str">
        <f aca="false">IF($B706="","",IFERROR(INDEX(Roster!$B$2:$B$301,MATCH($B706,Roster!$A$2:$A$301,0)),"ID not on Roster"))</f>
        <v/>
      </c>
      <c r="D706" s="14"/>
      <c r="E706" s="14"/>
      <c r="F706" s="14"/>
      <c r="G706" s="14"/>
      <c r="H706" s="14"/>
      <c r="I706" s="16"/>
      <c r="J706" s="14"/>
      <c r="K706" s="14"/>
      <c r="L706" s="16"/>
      <c r="M706" s="15" t="str">
        <f aca="false">IF($I706="","",IF($J706="Yes","Done",IF($I706&lt;AsOf,"Overdue","Open")))</f>
        <v/>
      </c>
    </row>
    <row r="707" customFormat="false" ht="15" hidden="false" customHeight="false" outlineLevel="0" collapsed="false">
      <c r="A707" s="16"/>
      <c r="B707" s="14"/>
      <c r="C707" s="15" t="str">
        <f aca="false">IF($B707="","",IFERROR(INDEX(Roster!$B$2:$B$301,MATCH($B707,Roster!$A$2:$A$301,0)),"ID not on Roster"))</f>
        <v/>
      </c>
      <c r="D707" s="14"/>
      <c r="E707" s="14"/>
      <c r="F707" s="14"/>
      <c r="G707" s="14"/>
      <c r="H707" s="14"/>
      <c r="I707" s="16"/>
      <c r="J707" s="14"/>
      <c r="K707" s="14"/>
      <c r="L707" s="16"/>
      <c r="M707" s="15" t="str">
        <f aca="false">IF($I707="","",IF($J707="Yes","Done",IF($I707&lt;AsOf,"Overdue","Open")))</f>
        <v/>
      </c>
    </row>
    <row r="708" customFormat="false" ht="15" hidden="false" customHeight="false" outlineLevel="0" collapsed="false">
      <c r="A708" s="16"/>
      <c r="B708" s="14"/>
      <c r="C708" s="15" t="str">
        <f aca="false">IF($B708="","",IFERROR(INDEX(Roster!$B$2:$B$301,MATCH($B708,Roster!$A$2:$A$301,0)),"ID not on Roster"))</f>
        <v/>
      </c>
      <c r="D708" s="14"/>
      <c r="E708" s="14"/>
      <c r="F708" s="14"/>
      <c r="G708" s="14"/>
      <c r="H708" s="14"/>
      <c r="I708" s="16"/>
      <c r="J708" s="14"/>
      <c r="K708" s="14"/>
      <c r="L708" s="16"/>
      <c r="M708" s="15" t="str">
        <f aca="false">IF($I708="","",IF($J708="Yes","Done",IF($I708&lt;AsOf,"Overdue","Open")))</f>
        <v/>
      </c>
    </row>
    <row r="709" customFormat="false" ht="15" hidden="false" customHeight="false" outlineLevel="0" collapsed="false">
      <c r="A709" s="16"/>
      <c r="B709" s="14"/>
      <c r="C709" s="15" t="str">
        <f aca="false">IF($B709="","",IFERROR(INDEX(Roster!$B$2:$B$301,MATCH($B709,Roster!$A$2:$A$301,0)),"ID not on Roster"))</f>
        <v/>
      </c>
      <c r="D709" s="14"/>
      <c r="E709" s="14"/>
      <c r="F709" s="14"/>
      <c r="G709" s="14"/>
      <c r="H709" s="14"/>
      <c r="I709" s="16"/>
      <c r="J709" s="14"/>
      <c r="K709" s="14"/>
      <c r="L709" s="16"/>
      <c r="M709" s="15" t="str">
        <f aca="false">IF($I709="","",IF($J709="Yes","Done",IF($I709&lt;AsOf,"Overdue","Open")))</f>
        <v/>
      </c>
    </row>
    <row r="710" customFormat="false" ht="15" hidden="false" customHeight="false" outlineLevel="0" collapsed="false">
      <c r="A710" s="16"/>
      <c r="B710" s="14"/>
      <c r="C710" s="15" t="str">
        <f aca="false">IF($B710="","",IFERROR(INDEX(Roster!$B$2:$B$301,MATCH($B710,Roster!$A$2:$A$301,0)),"ID not on Roster"))</f>
        <v/>
      </c>
      <c r="D710" s="14"/>
      <c r="E710" s="14"/>
      <c r="F710" s="14"/>
      <c r="G710" s="14"/>
      <c r="H710" s="14"/>
      <c r="I710" s="16"/>
      <c r="J710" s="14"/>
      <c r="K710" s="14"/>
      <c r="L710" s="16"/>
      <c r="M710" s="15" t="str">
        <f aca="false">IF($I710="","",IF($J710="Yes","Done",IF($I710&lt;AsOf,"Overdue","Open")))</f>
        <v/>
      </c>
    </row>
    <row r="711" customFormat="false" ht="15" hidden="false" customHeight="false" outlineLevel="0" collapsed="false">
      <c r="A711" s="16"/>
      <c r="B711" s="14"/>
      <c r="C711" s="15" t="str">
        <f aca="false">IF($B711="","",IFERROR(INDEX(Roster!$B$2:$B$301,MATCH($B711,Roster!$A$2:$A$301,0)),"ID not on Roster"))</f>
        <v/>
      </c>
      <c r="D711" s="14"/>
      <c r="E711" s="14"/>
      <c r="F711" s="14"/>
      <c r="G711" s="14"/>
      <c r="H711" s="14"/>
      <c r="I711" s="16"/>
      <c r="J711" s="14"/>
      <c r="K711" s="14"/>
      <c r="L711" s="16"/>
      <c r="M711" s="15" t="str">
        <f aca="false">IF($I711="","",IF($J711="Yes","Done",IF($I711&lt;AsOf,"Overdue","Open")))</f>
        <v/>
      </c>
    </row>
    <row r="712" customFormat="false" ht="15" hidden="false" customHeight="false" outlineLevel="0" collapsed="false">
      <c r="A712" s="16"/>
      <c r="B712" s="14"/>
      <c r="C712" s="15" t="str">
        <f aca="false">IF($B712="","",IFERROR(INDEX(Roster!$B$2:$B$301,MATCH($B712,Roster!$A$2:$A$301,0)),"ID not on Roster"))</f>
        <v/>
      </c>
      <c r="D712" s="14"/>
      <c r="E712" s="14"/>
      <c r="F712" s="14"/>
      <c r="G712" s="14"/>
      <c r="H712" s="14"/>
      <c r="I712" s="16"/>
      <c r="J712" s="14"/>
      <c r="K712" s="14"/>
      <c r="L712" s="16"/>
      <c r="M712" s="15" t="str">
        <f aca="false">IF($I712="","",IF($J712="Yes","Done",IF($I712&lt;AsOf,"Overdue","Open")))</f>
        <v/>
      </c>
    </row>
    <row r="713" customFormat="false" ht="15" hidden="false" customHeight="false" outlineLevel="0" collapsed="false">
      <c r="A713" s="16"/>
      <c r="B713" s="14"/>
      <c r="C713" s="15" t="str">
        <f aca="false">IF($B713="","",IFERROR(INDEX(Roster!$B$2:$B$301,MATCH($B713,Roster!$A$2:$A$301,0)),"ID not on Roster"))</f>
        <v/>
      </c>
      <c r="D713" s="14"/>
      <c r="E713" s="14"/>
      <c r="F713" s="14"/>
      <c r="G713" s="14"/>
      <c r="H713" s="14"/>
      <c r="I713" s="16"/>
      <c r="J713" s="14"/>
      <c r="K713" s="14"/>
      <c r="L713" s="16"/>
      <c r="M713" s="15" t="str">
        <f aca="false">IF($I713="","",IF($J713="Yes","Done",IF($I713&lt;AsOf,"Overdue","Open")))</f>
        <v/>
      </c>
    </row>
    <row r="714" customFormat="false" ht="15" hidden="false" customHeight="false" outlineLevel="0" collapsed="false">
      <c r="A714" s="16"/>
      <c r="B714" s="14"/>
      <c r="C714" s="15" t="str">
        <f aca="false">IF($B714="","",IFERROR(INDEX(Roster!$B$2:$B$301,MATCH($B714,Roster!$A$2:$A$301,0)),"ID not on Roster"))</f>
        <v/>
      </c>
      <c r="D714" s="14"/>
      <c r="E714" s="14"/>
      <c r="F714" s="14"/>
      <c r="G714" s="14"/>
      <c r="H714" s="14"/>
      <c r="I714" s="16"/>
      <c r="J714" s="14"/>
      <c r="K714" s="14"/>
      <c r="L714" s="16"/>
      <c r="M714" s="15" t="str">
        <f aca="false">IF($I714="","",IF($J714="Yes","Done",IF($I714&lt;AsOf,"Overdue","Open")))</f>
        <v/>
      </c>
    </row>
    <row r="715" customFormat="false" ht="15" hidden="false" customHeight="false" outlineLevel="0" collapsed="false">
      <c r="A715" s="16"/>
      <c r="B715" s="14"/>
      <c r="C715" s="15" t="str">
        <f aca="false">IF($B715="","",IFERROR(INDEX(Roster!$B$2:$B$301,MATCH($B715,Roster!$A$2:$A$301,0)),"ID not on Roster"))</f>
        <v/>
      </c>
      <c r="D715" s="14"/>
      <c r="E715" s="14"/>
      <c r="F715" s="14"/>
      <c r="G715" s="14"/>
      <c r="H715" s="14"/>
      <c r="I715" s="16"/>
      <c r="J715" s="14"/>
      <c r="K715" s="14"/>
      <c r="L715" s="16"/>
      <c r="M715" s="15" t="str">
        <f aca="false">IF($I715="","",IF($J715="Yes","Done",IF($I715&lt;AsOf,"Overdue","Open")))</f>
        <v/>
      </c>
    </row>
    <row r="716" customFormat="false" ht="15" hidden="false" customHeight="false" outlineLevel="0" collapsed="false">
      <c r="A716" s="16"/>
      <c r="B716" s="14"/>
      <c r="C716" s="15" t="str">
        <f aca="false">IF($B716="","",IFERROR(INDEX(Roster!$B$2:$B$301,MATCH($B716,Roster!$A$2:$A$301,0)),"ID not on Roster"))</f>
        <v/>
      </c>
      <c r="D716" s="14"/>
      <c r="E716" s="14"/>
      <c r="F716" s="14"/>
      <c r="G716" s="14"/>
      <c r="H716" s="14"/>
      <c r="I716" s="16"/>
      <c r="J716" s="14"/>
      <c r="K716" s="14"/>
      <c r="L716" s="16"/>
      <c r="M716" s="15" t="str">
        <f aca="false">IF($I716="","",IF($J716="Yes","Done",IF($I716&lt;AsOf,"Overdue","Open")))</f>
        <v/>
      </c>
    </row>
    <row r="717" customFormat="false" ht="15" hidden="false" customHeight="false" outlineLevel="0" collapsed="false">
      <c r="A717" s="16"/>
      <c r="B717" s="14"/>
      <c r="C717" s="15" t="str">
        <f aca="false">IF($B717="","",IFERROR(INDEX(Roster!$B$2:$B$301,MATCH($B717,Roster!$A$2:$A$301,0)),"ID not on Roster"))</f>
        <v/>
      </c>
      <c r="D717" s="14"/>
      <c r="E717" s="14"/>
      <c r="F717" s="14"/>
      <c r="G717" s="14"/>
      <c r="H717" s="14"/>
      <c r="I717" s="16"/>
      <c r="J717" s="14"/>
      <c r="K717" s="14"/>
      <c r="L717" s="16"/>
      <c r="M717" s="15" t="str">
        <f aca="false">IF($I717="","",IF($J717="Yes","Done",IF($I717&lt;AsOf,"Overdue","Open")))</f>
        <v/>
      </c>
    </row>
    <row r="718" customFormat="false" ht="15" hidden="false" customHeight="false" outlineLevel="0" collapsed="false">
      <c r="A718" s="16"/>
      <c r="B718" s="14"/>
      <c r="C718" s="15" t="str">
        <f aca="false">IF($B718="","",IFERROR(INDEX(Roster!$B$2:$B$301,MATCH($B718,Roster!$A$2:$A$301,0)),"ID not on Roster"))</f>
        <v/>
      </c>
      <c r="D718" s="14"/>
      <c r="E718" s="14"/>
      <c r="F718" s="14"/>
      <c r="G718" s="14"/>
      <c r="H718" s="14"/>
      <c r="I718" s="16"/>
      <c r="J718" s="14"/>
      <c r="K718" s="14"/>
      <c r="L718" s="16"/>
      <c r="M718" s="15" t="str">
        <f aca="false">IF($I718="","",IF($J718="Yes","Done",IF($I718&lt;AsOf,"Overdue","Open")))</f>
        <v/>
      </c>
    </row>
    <row r="719" customFormat="false" ht="15" hidden="false" customHeight="false" outlineLevel="0" collapsed="false">
      <c r="A719" s="16"/>
      <c r="B719" s="14"/>
      <c r="C719" s="15" t="str">
        <f aca="false">IF($B719="","",IFERROR(INDEX(Roster!$B$2:$B$301,MATCH($B719,Roster!$A$2:$A$301,0)),"ID not on Roster"))</f>
        <v/>
      </c>
      <c r="D719" s="14"/>
      <c r="E719" s="14"/>
      <c r="F719" s="14"/>
      <c r="G719" s="14"/>
      <c r="H719" s="14"/>
      <c r="I719" s="16"/>
      <c r="J719" s="14"/>
      <c r="K719" s="14"/>
      <c r="L719" s="16"/>
      <c r="M719" s="15" t="str">
        <f aca="false">IF($I719="","",IF($J719="Yes","Done",IF($I719&lt;AsOf,"Overdue","Open")))</f>
        <v/>
      </c>
    </row>
    <row r="720" customFormat="false" ht="15" hidden="false" customHeight="false" outlineLevel="0" collapsed="false">
      <c r="A720" s="16"/>
      <c r="B720" s="14"/>
      <c r="C720" s="15" t="str">
        <f aca="false">IF($B720="","",IFERROR(INDEX(Roster!$B$2:$B$301,MATCH($B720,Roster!$A$2:$A$301,0)),"ID not on Roster"))</f>
        <v/>
      </c>
      <c r="D720" s="14"/>
      <c r="E720" s="14"/>
      <c r="F720" s="14"/>
      <c r="G720" s="14"/>
      <c r="H720" s="14"/>
      <c r="I720" s="16"/>
      <c r="J720" s="14"/>
      <c r="K720" s="14"/>
      <c r="L720" s="16"/>
      <c r="M720" s="15" t="str">
        <f aca="false">IF($I720="","",IF($J720="Yes","Done",IF($I720&lt;AsOf,"Overdue","Open")))</f>
        <v/>
      </c>
    </row>
    <row r="721" customFormat="false" ht="15" hidden="false" customHeight="false" outlineLevel="0" collapsed="false">
      <c r="A721" s="16"/>
      <c r="B721" s="14"/>
      <c r="C721" s="15" t="str">
        <f aca="false">IF($B721="","",IFERROR(INDEX(Roster!$B$2:$B$301,MATCH($B721,Roster!$A$2:$A$301,0)),"ID not on Roster"))</f>
        <v/>
      </c>
      <c r="D721" s="14"/>
      <c r="E721" s="14"/>
      <c r="F721" s="14"/>
      <c r="G721" s="14"/>
      <c r="H721" s="14"/>
      <c r="I721" s="16"/>
      <c r="J721" s="14"/>
      <c r="K721" s="14"/>
      <c r="L721" s="16"/>
      <c r="M721" s="15" t="str">
        <f aca="false">IF($I721="","",IF($J721="Yes","Done",IF($I721&lt;AsOf,"Overdue","Open")))</f>
        <v/>
      </c>
    </row>
    <row r="722" customFormat="false" ht="15" hidden="false" customHeight="false" outlineLevel="0" collapsed="false">
      <c r="A722" s="16"/>
      <c r="B722" s="14"/>
      <c r="C722" s="15" t="str">
        <f aca="false">IF($B722="","",IFERROR(INDEX(Roster!$B$2:$B$301,MATCH($B722,Roster!$A$2:$A$301,0)),"ID not on Roster"))</f>
        <v/>
      </c>
      <c r="D722" s="14"/>
      <c r="E722" s="14"/>
      <c r="F722" s="14"/>
      <c r="G722" s="14"/>
      <c r="H722" s="14"/>
      <c r="I722" s="16"/>
      <c r="J722" s="14"/>
      <c r="K722" s="14"/>
      <c r="L722" s="16"/>
      <c r="M722" s="15" t="str">
        <f aca="false">IF($I722="","",IF($J722="Yes","Done",IF($I722&lt;AsOf,"Overdue","Open")))</f>
        <v/>
      </c>
    </row>
    <row r="723" customFormat="false" ht="15" hidden="false" customHeight="false" outlineLevel="0" collapsed="false">
      <c r="A723" s="16"/>
      <c r="B723" s="14"/>
      <c r="C723" s="15" t="str">
        <f aca="false">IF($B723="","",IFERROR(INDEX(Roster!$B$2:$B$301,MATCH($B723,Roster!$A$2:$A$301,0)),"ID not on Roster"))</f>
        <v/>
      </c>
      <c r="D723" s="14"/>
      <c r="E723" s="14"/>
      <c r="F723" s="14"/>
      <c r="G723" s="14"/>
      <c r="H723" s="14"/>
      <c r="I723" s="16"/>
      <c r="J723" s="14"/>
      <c r="K723" s="14"/>
      <c r="L723" s="16"/>
      <c r="M723" s="15" t="str">
        <f aca="false">IF($I723="","",IF($J723="Yes","Done",IF($I723&lt;AsOf,"Overdue","Open")))</f>
        <v/>
      </c>
    </row>
    <row r="724" customFormat="false" ht="15" hidden="false" customHeight="false" outlineLevel="0" collapsed="false">
      <c r="A724" s="16"/>
      <c r="B724" s="14"/>
      <c r="C724" s="15" t="str">
        <f aca="false">IF($B724="","",IFERROR(INDEX(Roster!$B$2:$B$301,MATCH($B724,Roster!$A$2:$A$301,0)),"ID not on Roster"))</f>
        <v/>
      </c>
      <c r="D724" s="14"/>
      <c r="E724" s="14"/>
      <c r="F724" s="14"/>
      <c r="G724" s="14"/>
      <c r="H724" s="14"/>
      <c r="I724" s="16"/>
      <c r="J724" s="14"/>
      <c r="K724" s="14"/>
      <c r="L724" s="16"/>
      <c r="M724" s="15" t="str">
        <f aca="false">IF($I724="","",IF($J724="Yes","Done",IF($I724&lt;AsOf,"Overdue","Open")))</f>
        <v/>
      </c>
    </row>
    <row r="725" customFormat="false" ht="15" hidden="false" customHeight="false" outlineLevel="0" collapsed="false">
      <c r="A725" s="16"/>
      <c r="B725" s="14"/>
      <c r="C725" s="15" t="str">
        <f aca="false">IF($B725="","",IFERROR(INDEX(Roster!$B$2:$B$301,MATCH($B725,Roster!$A$2:$A$301,0)),"ID not on Roster"))</f>
        <v/>
      </c>
      <c r="D725" s="14"/>
      <c r="E725" s="14"/>
      <c r="F725" s="14"/>
      <c r="G725" s="14"/>
      <c r="H725" s="14"/>
      <c r="I725" s="16"/>
      <c r="J725" s="14"/>
      <c r="K725" s="14"/>
      <c r="L725" s="16"/>
      <c r="M725" s="15" t="str">
        <f aca="false">IF($I725="","",IF($J725="Yes","Done",IF($I725&lt;AsOf,"Overdue","Open")))</f>
        <v/>
      </c>
    </row>
    <row r="726" customFormat="false" ht="15" hidden="false" customHeight="false" outlineLevel="0" collapsed="false">
      <c r="A726" s="16"/>
      <c r="B726" s="14"/>
      <c r="C726" s="15" t="str">
        <f aca="false">IF($B726="","",IFERROR(INDEX(Roster!$B$2:$B$301,MATCH($B726,Roster!$A$2:$A$301,0)),"ID not on Roster"))</f>
        <v/>
      </c>
      <c r="D726" s="14"/>
      <c r="E726" s="14"/>
      <c r="F726" s="14"/>
      <c r="G726" s="14"/>
      <c r="H726" s="14"/>
      <c r="I726" s="16"/>
      <c r="J726" s="14"/>
      <c r="K726" s="14"/>
      <c r="L726" s="16"/>
      <c r="M726" s="15" t="str">
        <f aca="false">IF($I726="","",IF($J726="Yes","Done",IF($I726&lt;AsOf,"Overdue","Open")))</f>
        <v/>
      </c>
    </row>
    <row r="727" customFormat="false" ht="15" hidden="false" customHeight="false" outlineLevel="0" collapsed="false">
      <c r="A727" s="16"/>
      <c r="B727" s="14"/>
      <c r="C727" s="15" t="str">
        <f aca="false">IF($B727="","",IFERROR(INDEX(Roster!$B$2:$B$301,MATCH($B727,Roster!$A$2:$A$301,0)),"ID not on Roster"))</f>
        <v/>
      </c>
      <c r="D727" s="14"/>
      <c r="E727" s="14"/>
      <c r="F727" s="14"/>
      <c r="G727" s="14"/>
      <c r="H727" s="14"/>
      <c r="I727" s="16"/>
      <c r="J727" s="14"/>
      <c r="K727" s="14"/>
      <c r="L727" s="16"/>
      <c r="M727" s="15" t="str">
        <f aca="false">IF($I727="","",IF($J727="Yes","Done",IF($I727&lt;AsOf,"Overdue","Open")))</f>
        <v/>
      </c>
    </row>
    <row r="728" customFormat="false" ht="15" hidden="false" customHeight="false" outlineLevel="0" collapsed="false">
      <c r="A728" s="16"/>
      <c r="B728" s="14"/>
      <c r="C728" s="15" t="str">
        <f aca="false">IF($B728="","",IFERROR(INDEX(Roster!$B$2:$B$301,MATCH($B728,Roster!$A$2:$A$301,0)),"ID not on Roster"))</f>
        <v/>
      </c>
      <c r="D728" s="14"/>
      <c r="E728" s="14"/>
      <c r="F728" s="14"/>
      <c r="G728" s="14"/>
      <c r="H728" s="14"/>
      <c r="I728" s="16"/>
      <c r="J728" s="14"/>
      <c r="K728" s="14"/>
      <c r="L728" s="16"/>
      <c r="M728" s="15" t="str">
        <f aca="false">IF($I728="","",IF($J728="Yes","Done",IF($I728&lt;AsOf,"Overdue","Open")))</f>
        <v/>
      </c>
    </row>
    <row r="729" customFormat="false" ht="15" hidden="false" customHeight="false" outlineLevel="0" collapsed="false">
      <c r="A729" s="16"/>
      <c r="B729" s="14"/>
      <c r="C729" s="15" t="str">
        <f aca="false">IF($B729="","",IFERROR(INDEX(Roster!$B$2:$B$301,MATCH($B729,Roster!$A$2:$A$301,0)),"ID not on Roster"))</f>
        <v/>
      </c>
      <c r="D729" s="14"/>
      <c r="E729" s="14"/>
      <c r="F729" s="14"/>
      <c r="G729" s="14"/>
      <c r="H729" s="14"/>
      <c r="I729" s="16"/>
      <c r="J729" s="14"/>
      <c r="K729" s="14"/>
      <c r="L729" s="16"/>
      <c r="M729" s="15" t="str">
        <f aca="false">IF($I729="","",IF($J729="Yes","Done",IF($I729&lt;AsOf,"Overdue","Open")))</f>
        <v/>
      </c>
    </row>
    <row r="730" customFormat="false" ht="15" hidden="false" customHeight="false" outlineLevel="0" collapsed="false">
      <c r="A730" s="16"/>
      <c r="B730" s="14"/>
      <c r="C730" s="15" t="str">
        <f aca="false">IF($B730="","",IFERROR(INDEX(Roster!$B$2:$B$301,MATCH($B730,Roster!$A$2:$A$301,0)),"ID not on Roster"))</f>
        <v/>
      </c>
      <c r="D730" s="14"/>
      <c r="E730" s="14"/>
      <c r="F730" s="14"/>
      <c r="G730" s="14"/>
      <c r="H730" s="14"/>
      <c r="I730" s="16"/>
      <c r="J730" s="14"/>
      <c r="K730" s="14"/>
      <c r="L730" s="16"/>
      <c r="M730" s="15" t="str">
        <f aca="false">IF($I730="","",IF($J730="Yes","Done",IF($I730&lt;AsOf,"Overdue","Open")))</f>
        <v/>
      </c>
    </row>
    <row r="731" customFormat="false" ht="15" hidden="false" customHeight="false" outlineLevel="0" collapsed="false">
      <c r="A731" s="16"/>
      <c r="B731" s="14"/>
      <c r="C731" s="15" t="str">
        <f aca="false">IF($B731="","",IFERROR(INDEX(Roster!$B$2:$B$301,MATCH($B731,Roster!$A$2:$A$301,0)),"ID not on Roster"))</f>
        <v/>
      </c>
      <c r="D731" s="14"/>
      <c r="E731" s="14"/>
      <c r="F731" s="14"/>
      <c r="G731" s="14"/>
      <c r="H731" s="14"/>
      <c r="I731" s="16"/>
      <c r="J731" s="14"/>
      <c r="K731" s="14"/>
      <c r="L731" s="16"/>
      <c r="M731" s="15" t="str">
        <f aca="false">IF($I731="","",IF($J731="Yes","Done",IF($I731&lt;AsOf,"Overdue","Open")))</f>
        <v/>
      </c>
    </row>
    <row r="732" customFormat="false" ht="15" hidden="false" customHeight="false" outlineLevel="0" collapsed="false">
      <c r="A732" s="16"/>
      <c r="B732" s="14"/>
      <c r="C732" s="15" t="str">
        <f aca="false">IF($B732="","",IFERROR(INDEX(Roster!$B$2:$B$301,MATCH($B732,Roster!$A$2:$A$301,0)),"ID not on Roster"))</f>
        <v/>
      </c>
      <c r="D732" s="14"/>
      <c r="E732" s="14"/>
      <c r="F732" s="14"/>
      <c r="G732" s="14"/>
      <c r="H732" s="14"/>
      <c r="I732" s="16"/>
      <c r="J732" s="14"/>
      <c r="K732" s="14"/>
      <c r="L732" s="16"/>
      <c r="M732" s="15" t="str">
        <f aca="false">IF($I732="","",IF($J732="Yes","Done",IF($I732&lt;AsOf,"Overdue","Open")))</f>
        <v/>
      </c>
    </row>
    <row r="733" customFormat="false" ht="15" hidden="false" customHeight="false" outlineLevel="0" collapsed="false">
      <c r="A733" s="16"/>
      <c r="B733" s="14"/>
      <c r="C733" s="15" t="str">
        <f aca="false">IF($B733="","",IFERROR(INDEX(Roster!$B$2:$B$301,MATCH($B733,Roster!$A$2:$A$301,0)),"ID not on Roster"))</f>
        <v/>
      </c>
      <c r="D733" s="14"/>
      <c r="E733" s="14"/>
      <c r="F733" s="14"/>
      <c r="G733" s="14"/>
      <c r="H733" s="14"/>
      <c r="I733" s="16"/>
      <c r="J733" s="14"/>
      <c r="K733" s="14"/>
      <c r="L733" s="16"/>
      <c r="M733" s="15" t="str">
        <f aca="false">IF($I733="","",IF($J733="Yes","Done",IF($I733&lt;AsOf,"Overdue","Open")))</f>
        <v/>
      </c>
    </row>
    <row r="734" customFormat="false" ht="15" hidden="false" customHeight="false" outlineLevel="0" collapsed="false">
      <c r="A734" s="16"/>
      <c r="B734" s="14"/>
      <c r="C734" s="15" t="str">
        <f aca="false">IF($B734="","",IFERROR(INDEX(Roster!$B$2:$B$301,MATCH($B734,Roster!$A$2:$A$301,0)),"ID not on Roster"))</f>
        <v/>
      </c>
      <c r="D734" s="14"/>
      <c r="E734" s="14"/>
      <c r="F734" s="14"/>
      <c r="G734" s="14"/>
      <c r="H734" s="14"/>
      <c r="I734" s="16"/>
      <c r="J734" s="14"/>
      <c r="K734" s="14"/>
      <c r="L734" s="16"/>
      <c r="M734" s="15" t="str">
        <f aca="false">IF($I734="","",IF($J734="Yes","Done",IF($I734&lt;AsOf,"Overdue","Open")))</f>
        <v/>
      </c>
    </row>
    <row r="735" customFormat="false" ht="15" hidden="false" customHeight="false" outlineLevel="0" collapsed="false">
      <c r="A735" s="16"/>
      <c r="B735" s="14"/>
      <c r="C735" s="15" t="str">
        <f aca="false">IF($B735="","",IFERROR(INDEX(Roster!$B$2:$B$301,MATCH($B735,Roster!$A$2:$A$301,0)),"ID not on Roster"))</f>
        <v/>
      </c>
      <c r="D735" s="14"/>
      <c r="E735" s="14"/>
      <c r="F735" s="14"/>
      <c r="G735" s="14"/>
      <c r="H735" s="14"/>
      <c r="I735" s="16"/>
      <c r="J735" s="14"/>
      <c r="K735" s="14"/>
      <c r="L735" s="16"/>
      <c r="M735" s="15" t="str">
        <f aca="false">IF($I735="","",IF($J735="Yes","Done",IF($I735&lt;AsOf,"Overdue","Open")))</f>
        <v/>
      </c>
    </row>
    <row r="736" customFormat="false" ht="15" hidden="false" customHeight="false" outlineLevel="0" collapsed="false">
      <c r="A736" s="16"/>
      <c r="B736" s="14"/>
      <c r="C736" s="15" t="str">
        <f aca="false">IF($B736="","",IFERROR(INDEX(Roster!$B$2:$B$301,MATCH($B736,Roster!$A$2:$A$301,0)),"ID not on Roster"))</f>
        <v/>
      </c>
      <c r="D736" s="14"/>
      <c r="E736" s="14"/>
      <c r="F736" s="14"/>
      <c r="G736" s="14"/>
      <c r="H736" s="14"/>
      <c r="I736" s="16"/>
      <c r="J736" s="14"/>
      <c r="K736" s="14"/>
      <c r="L736" s="16"/>
      <c r="M736" s="15" t="str">
        <f aca="false">IF($I736="","",IF($J736="Yes","Done",IF($I736&lt;AsOf,"Overdue","Open")))</f>
        <v/>
      </c>
    </row>
    <row r="737" customFormat="false" ht="15" hidden="false" customHeight="false" outlineLevel="0" collapsed="false">
      <c r="A737" s="16"/>
      <c r="B737" s="14"/>
      <c r="C737" s="15" t="str">
        <f aca="false">IF($B737="","",IFERROR(INDEX(Roster!$B$2:$B$301,MATCH($B737,Roster!$A$2:$A$301,0)),"ID not on Roster"))</f>
        <v/>
      </c>
      <c r="D737" s="14"/>
      <c r="E737" s="14"/>
      <c r="F737" s="14"/>
      <c r="G737" s="14"/>
      <c r="H737" s="14"/>
      <c r="I737" s="16"/>
      <c r="J737" s="14"/>
      <c r="K737" s="14"/>
      <c r="L737" s="16"/>
      <c r="M737" s="15" t="str">
        <f aca="false">IF($I737="","",IF($J737="Yes","Done",IF($I737&lt;AsOf,"Overdue","Open")))</f>
        <v/>
      </c>
    </row>
    <row r="738" customFormat="false" ht="15" hidden="false" customHeight="false" outlineLevel="0" collapsed="false">
      <c r="A738" s="16"/>
      <c r="B738" s="14"/>
      <c r="C738" s="15" t="str">
        <f aca="false">IF($B738="","",IFERROR(INDEX(Roster!$B$2:$B$301,MATCH($B738,Roster!$A$2:$A$301,0)),"ID not on Roster"))</f>
        <v/>
      </c>
      <c r="D738" s="14"/>
      <c r="E738" s="14"/>
      <c r="F738" s="14"/>
      <c r="G738" s="14"/>
      <c r="H738" s="14"/>
      <c r="I738" s="16"/>
      <c r="J738" s="14"/>
      <c r="K738" s="14"/>
      <c r="L738" s="16"/>
      <c r="M738" s="15" t="str">
        <f aca="false">IF($I738="","",IF($J738="Yes","Done",IF($I738&lt;AsOf,"Overdue","Open")))</f>
        <v/>
      </c>
    </row>
    <row r="739" customFormat="false" ht="15" hidden="false" customHeight="false" outlineLevel="0" collapsed="false">
      <c r="A739" s="16"/>
      <c r="B739" s="14"/>
      <c r="C739" s="15" t="str">
        <f aca="false">IF($B739="","",IFERROR(INDEX(Roster!$B$2:$B$301,MATCH($B739,Roster!$A$2:$A$301,0)),"ID not on Roster"))</f>
        <v/>
      </c>
      <c r="D739" s="14"/>
      <c r="E739" s="14"/>
      <c r="F739" s="14"/>
      <c r="G739" s="14"/>
      <c r="H739" s="14"/>
      <c r="I739" s="16"/>
      <c r="J739" s="14"/>
      <c r="K739" s="14"/>
      <c r="L739" s="16"/>
      <c r="M739" s="15" t="str">
        <f aca="false">IF($I739="","",IF($J739="Yes","Done",IF($I739&lt;AsOf,"Overdue","Open")))</f>
        <v/>
      </c>
    </row>
    <row r="740" customFormat="false" ht="15" hidden="false" customHeight="false" outlineLevel="0" collapsed="false">
      <c r="A740" s="16"/>
      <c r="B740" s="14"/>
      <c r="C740" s="15" t="str">
        <f aca="false">IF($B740="","",IFERROR(INDEX(Roster!$B$2:$B$301,MATCH($B740,Roster!$A$2:$A$301,0)),"ID not on Roster"))</f>
        <v/>
      </c>
      <c r="D740" s="14"/>
      <c r="E740" s="14"/>
      <c r="F740" s="14"/>
      <c r="G740" s="14"/>
      <c r="H740" s="14"/>
      <c r="I740" s="16"/>
      <c r="J740" s="14"/>
      <c r="K740" s="14"/>
      <c r="L740" s="16"/>
      <c r="M740" s="15" t="str">
        <f aca="false">IF($I740="","",IF($J740="Yes","Done",IF($I740&lt;AsOf,"Overdue","Open")))</f>
        <v/>
      </c>
    </row>
    <row r="741" customFormat="false" ht="15" hidden="false" customHeight="false" outlineLevel="0" collapsed="false">
      <c r="A741" s="16"/>
      <c r="B741" s="14"/>
      <c r="C741" s="15" t="str">
        <f aca="false">IF($B741="","",IFERROR(INDEX(Roster!$B$2:$B$301,MATCH($B741,Roster!$A$2:$A$301,0)),"ID not on Roster"))</f>
        <v/>
      </c>
      <c r="D741" s="14"/>
      <c r="E741" s="14"/>
      <c r="F741" s="14"/>
      <c r="G741" s="14"/>
      <c r="H741" s="14"/>
      <c r="I741" s="16"/>
      <c r="J741" s="14"/>
      <c r="K741" s="14"/>
      <c r="L741" s="16"/>
      <c r="M741" s="15" t="str">
        <f aca="false">IF($I741="","",IF($J741="Yes","Done",IF($I741&lt;AsOf,"Overdue","Open")))</f>
        <v/>
      </c>
    </row>
    <row r="742" customFormat="false" ht="15" hidden="false" customHeight="false" outlineLevel="0" collapsed="false">
      <c r="A742" s="16"/>
      <c r="B742" s="14"/>
      <c r="C742" s="15" t="str">
        <f aca="false">IF($B742="","",IFERROR(INDEX(Roster!$B$2:$B$301,MATCH($B742,Roster!$A$2:$A$301,0)),"ID not on Roster"))</f>
        <v/>
      </c>
      <c r="D742" s="14"/>
      <c r="E742" s="14"/>
      <c r="F742" s="14"/>
      <c r="G742" s="14"/>
      <c r="H742" s="14"/>
      <c r="I742" s="16"/>
      <c r="J742" s="14"/>
      <c r="K742" s="14"/>
      <c r="L742" s="16"/>
      <c r="M742" s="15" t="str">
        <f aca="false">IF($I742="","",IF($J742="Yes","Done",IF($I742&lt;AsOf,"Overdue","Open")))</f>
        <v/>
      </c>
    </row>
    <row r="743" customFormat="false" ht="15" hidden="false" customHeight="false" outlineLevel="0" collapsed="false">
      <c r="A743" s="16"/>
      <c r="B743" s="14"/>
      <c r="C743" s="15" t="str">
        <f aca="false">IF($B743="","",IFERROR(INDEX(Roster!$B$2:$B$301,MATCH($B743,Roster!$A$2:$A$301,0)),"ID not on Roster"))</f>
        <v/>
      </c>
      <c r="D743" s="14"/>
      <c r="E743" s="14"/>
      <c r="F743" s="14"/>
      <c r="G743" s="14"/>
      <c r="H743" s="14"/>
      <c r="I743" s="16"/>
      <c r="J743" s="14"/>
      <c r="K743" s="14"/>
      <c r="L743" s="16"/>
      <c r="M743" s="15" t="str">
        <f aca="false">IF($I743="","",IF($J743="Yes","Done",IF($I743&lt;AsOf,"Overdue","Open")))</f>
        <v/>
      </c>
    </row>
    <row r="744" customFormat="false" ht="15" hidden="false" customHeight="false" outlineLevel="0" collapsed="false">
      <c r="A744" s="16"/>
      <c r="B744" s="14"/>
      <c r="C744" s="15" t="str">
        <f aca="false">IF($B744="","",IFERROR(INDEX(Roster!$B$2:$B$301,MATCH($B744,Roster!$A$2:$A$301,0)),"ID not on Roster"))</f>
        <v/>
      </c>
      <c r="D744" s="14"/>
      <c r="E744" s="14"/>
      <c r="F744" s="14"/>
      <c r="G744" s="14"/>
      <c r="H744" s="14"/>
      <c r="I744" s="16"/>
      <c r="J744" s="14"/>
      <c r="K744" s="14"/>
      <c r="L744" s="16"/>
      <c r="M744" s="15" t="str">
        <f aca="false">IF($I744="","",IF($J744="Yes","Done",IF($I744&lt;AsOf,"Overdue","Open")))</f>
        <v/>
      </c>
    </row>
    <row r="745" customFormat="false" ht="15" hidden="false" customHeight="false" outlineLevel="0" collapsed="false">
      <c r="A745" s="16"/>
      <c r="B745" s="14"/>
      <c r="C745" s="15" t="str">
        <f aca="false">IF($B745="","",IFERROR(INDEX(Roster!$B$2:$B$301,MATCH($B745,Roster!$A$2:$A$301,0)),"ID not on Roster"))</f>
        <v/>
      </c>
      <c r="D745" s="14"/>
      <c r="E745" s="14"/>
      <c r="F745" s="14"/>
      <c r="G745" s="14"/>
      <c r="H745" s="14"/>
      <c r="I745" s="16"/>
      <c r="J745" s="14"/>
      <c r="K745" s="14"/>
      <c r="L745" s="16"/>
      <c r="M745" s="15" t="str">
        <f aca="false">IF($I745="","",IF($J745="Yes","Done",IF($I745&lt;AsOf,"Overdue","Open")))</f>
        <v/>
      </c>
    </row>
    <row r="746" customFormat="false" ht="15" hidden="false" customHeight="false" outlineLevel="0" collapsed="false">
      <c r="A746" s="16"/>
      <c r="B746" s="14"/>
      <c r="C746" s="15" t="str">
        <f aca="false">IF($B746="","",IFERROR(INDEX(Roster!$B$2:$B$301,MATCH($B746,Roster!$A$2:$A$301,0)),"ID not on Roster"))</f>
        <v/>
      </c>
      <c r="D746" s="14"/>
      <c r="E746" s="14"/>
      <c r="F746" s="14"/>
      <c r="G746" s="14"/>
      <c r="H746" s="14"/>
      <c r="I746" s="16"/>
      <c r="J746" s="14"/>
      <c r="K746" s="14"/>
      <c r="L746" s="16"/>
      <c r="M746" s="15" t="str">
        <f aca="false">IF($I746="","",IF($J746="Yes","Done",IF($I746&lt;AsOf,"Overdue","Open")))</f>
        <v/>
      </c>
    </row>
    <row r="747" customFormat="false" ht="15" hidden="false" customHeight="false" outlineLevel="0" collapsed="false">
      <c r="A747" s="16"/>
      <c r="B747" s="14"/>
      <c r="C747" s="15" t="str">
        <f aca="false">IF($B747="","",IFERROR(INDEX(Roster!$B$2:$B$301,MATCH($B747,Roster!$A$2:$A$301,0)),"ID not on Roster"))</f>
        <v/>
      </c>
      <c r="D747" s="14"/>
      <c r="E747" s="14"/>
      <c r="F747" s="14"/>
      <c r="G747" s="14"/>
      <c r="H747" s="14"/>
      <c r="I747" s="16"/>
      <c r="J747" s="14"/>
      <c r="K747" s="14"/>
      <c r="L747" s="16"/>
      <c r="M747" s="15" t="str">
        <f aca="false">IF($I747="","",IF($J747="Yes","Done",IF($I747&lt;AsOf,"Overdue","Open")))</f>
        <v/>
      </c>
    </row>
    <row r="748" customFormat="false" ht="15" hidden="false" customHeight="false" outlineLevel="0" collapsed="false">
      <c r="A748" s="16"/>
      <c r="B748" s="14"/>
      <c r="C748" s="15" t="str">
        <f aca="false">IF($B748="","",IFERROR(INDEX(Roster!$B$2:$B$301,MATCH($B748,Roster!$A$2:$A$301,0)),"ID not on Roster"))</f>
        <v/>
      </c>
      <c r="D748" s="14"/>
      <c r="E748" s="14"/>
      <c r="F748" s="14"/>
      <c r="G748" s="14"/>
      <c r="H748" s="14"/>
      <c r="I748" s="16"/>
      <c r="J748" s="14"/>
      <c r="K748" s="14"/>
      <c r="L748" s="16"/>
      <c r="M748" s="15" t="str">
        <f aca="false">IF($I748="","",IF($J748="Yes","Done",IF($I748&lt;AsOf,"Overdue","Open")))</f>
        <v/>
      </c>
    </row>
    <row r="749" customFormat="false" ht="15" hidden="false" customHeight="false" outlineLevel="0" collapsed="false">
      <c r="A749" s="16"/>
      <c r="B749" s="14"/>
      <c r="C749" s="15" t="str">
        <f aca="false">IF($B749="","",IFERROR(INDEX(Roster!$B$2:$B$301,MATCH($B749,Roster!$A$2:$A$301,0)),"ID not on Roster"))</f>
        <v/>
      </c>
      <c r="D749" s="14"/>
      <c r="E749" s="14"/>
      <c r="F749" s="14"/>
      <c r="G749" s="14"/>
      <c r="H749" s="14"/>
      <c r="I749" s="16"/>
      <c r="J749" s="14"/>
      <c r="K749" s="14"/>
      <c r="L749" s="16"/>
      <c r="M749" s="15" t="str">
        <f aca="false">IF($I749="","",IF($J749="Yes","Done",IF($I749&lt;AsOf,"Overdue","Open")))</f>
        <v/>
      </c>
    </row>
    <row r="750" customFormat="false" ht="15" hidden="false" customHeight="false" outlineLevel="0" collapsed="false">
      <c r="A750" s="16"/>
      <c r="B750" s="14"/>
      <c r="C750" s="15" t="str">
        <f aca="false">IF($B750="","",IFERROR(INDEX(Roster!$B$2:$B$301,MATCH($B750,Roster!$A$2:$A$301,0)),"ID not on Roster"))</f>
        <v/>
      </c>
      <c r="D750" s="14"/>
      <c r="E750" s="14"/>
      <c r="F750" s="14"/>
      <c r="G750" s="14"/>
      <c r="H750" s="14"/>
      <c r="I750" s="16"/>
      <c r="J750" s="14"/>
      <c r="K750" s="14"/>
      <c r="L750" s="16"/>
      <c r="M750" s="15" t="str">
        <f aca="false">IF($I750="","",IF($J750="Yes","Done",IF($I750&lt;AsOf,"Overdue","Open")))</f>
        <v/>
      </c>
    </row>
    <row r="751" customFormat="false" ht="15" hidden="false" customHeight="false" outlineLevel="0" collapsed="false">
      <c r="A751" s="16"/>
      <c r="B751" s="14"/>
      <c r="C751" s="15" t="str">
        <f aca="false">IF($B751="","",IFERROR(INDEX(Roster!$B$2:$B$301,MATCH($B751,Roster!$A$2:$A$301,0)),"ID not on Roster"))</f>
        <v/>
      </c>
      <c r="D751" s="14"/>
      <c r="E751" s="14"/>
      <c r="F751" s="14"/>
      <c r="G751" s="14"/>
      <c r="H751" s="14"/>
      <c r="I751" s="16"/>
      <c r="J751" s="14"/>
      <c r="K751" s="14"/>
      <c r="L751" s="16"/>
      <c r="M751" s="15" t="str">
        <f aca="false">IF($I751="","",IF($J751="Yes","Done",IF($I751&lt;AsOf,"Overdue","Open")))</f>
        <v/>
      </c>
    </row>
    <row r="752" customFormat="false" ht="15" hidden="false" customHeight="false" outlineLevel="0" collapsed="false">
      <c r="A752" s="16"/>
      <c r="B752" s="14"/>
      <c r="C752" s="15" t="str">
        <f aca="false">IF($B752="","",IFERROR(INDEX(Roster!$B$2:$B$301,MATCH($B752,Roster!$A$2:$A$301,0)),"ID not on Roster"))</f>
        <v/>
      </c>
      <c r="D752" s="14"/>
      <c r="E752" s="14"/>
      <c r="F752" s="14"/>
      <c r="G752" s="14"/>
      <c r="H752" s="14"/>
      <c r="I752" s="16"/>
      <c r="J752" s="14"/>
      <c r="K752" s="14"/>
      <c r="L752" s="16"/>
      <c r="M752" s="15" t="str">
        <f aca="false">IF($I752="","",IF($J752="Yes","Done",IF($I752&lt;AsOf,"Overdue","Open")))</f>
        <v/>
      </c>
    </row>
    <row r="753" customFormat="false" ht="15" hidden="false" customHeight="false" outlineLevel="0" collapsed="false">
      <c r="A753" s="16"/>
      <c r="B753" s="14"/>
      <c r="C753" s="15" t="str">
        <f aca="false">IF($B753="","",IFERROR(INDEX(Roster!$B$2:$B$301,MATCH($B753,Roster!$A$2:$A$301,0)),"ID not on Roster"))</f>
        <v/>
      </c>
      <c r="D753" s="14"/>
      <c r="E753" s="14"/>
      <c r="F753" s="14"/>
      <c r="G753" s="14"/>
      <c r="H753" s="14"/>
      <c r="I753" s="16"/>
      <c r="J753" s="14"/>
      <c r="K753" s="14"/>
      <c r="L753" s="16"/>
      <c r="M753" s="15" t="str">
        <f aca="false">IF($I753="","",IF($J753="Yes","Done",IF($I753&lt;AsOf,"Overdue","Open")))</f>
        <v/>
      </c>
    </row>
    <row r="754" customFormat="false" ht="15" hidden="false" customHeight="false" outlineLevel="0" collapsed="false">
      <c r="A754" s="16"/>
      <c r="B754" s="14"/>
      <c r="C754" s="15" t="str">
        <f aca="false">IF($B754="","",IFERROR(INDEX(Roster!$B$2:$B$301,MATCH($B754,Roster!$A$2:$A$301,0)),"ID not on Roster"))</f>
        <v/>
      </c>
      <c r="D754" s="14"/>
      <c r="E754" s="14"/>
      <c r="F754" s="14"/>
      <c r="G754" s="14"/>
      <c r="H754" s="14"/>
      <c r="I754" s="16"/>
      <c r="J754" s="14"/>
      <c r="K754" s="14"/>
      <c r="L754" s="16"/>
      <c r="M754" s="15" t="str">
        <f aca="false">IF($I754="","",IF($J754="Yes","Done",IF($I754&lt;AsOf,"Overdue","Open")))</f>
        <v/>
      </c>
    </row>
    <row r="755" customFormat="false" ht="15" hidden="false" customHeight="false" outlineLevel="0" collapsed="false">
      <c r="A755" s="16"/>
      <c r="B755" s="14"/>
      <c r="C755" s="15" t="str">
        <f aca="false">IF($B755="","",IFERROR(INDEX(Roster!$B$2:$B$301,MATCH($B755,Roster!$A$2:$A$301,0)),"ID not on Roster"))</f>
        <v/>
      </c>
      <c r="D755" s="14"/>
      <c r="E755" s="14"/>
      <c r="F755" s="14"/>
      <c r="G755" s="14"/>
      <c r="H755" s="14"/>
      <c r="I755" s="16"/>
      <c r="J755" s="14"/>
      <c r="K755" s="14"/>
      <c r="L755" s="16"/>
      <c r="M755" s="15" t="str">
        <f aca="false">IF($I755="","",IF($J755="Yes","Done",IF($I755&lt;AsOf,"Overdue","Open")))</f>
        <v/>
      </c>
    </row>
    <row r="756" customFormat="false" ht="15" hidden="false" customHeight="false" outlineLevel="0" collapsed="false">
      <c r="A756" s="16"/>
      <c r="B756" s="14"/>
      <c r="C756" s="15" t="str">
        <f aca="false">IF($B756="","",IFERROR(INDEX(Roster!$B$2:$B$301,MATCH($B756,Roster!$A$2:$A$301,0)),"ID not on Roster"))</f>
        <v/>
      </c>
      <c r="D756" s="14"/>
      <c r="E756" s="14"/>
      <c r="F756" s="14"/>
      <c r="G756" s="14"/>
      <c r="H756" s="14"/>
      <c r="I756" s="16"/>
      <c r="J756" s="14"/>
      <c r="K756" s="14"/>
      <c r="L756" s="16"/>
      <c r="M756" s="15" t="str">
        <f aca="false">IF($I756="","",IF($J756="Yes","Done",IF($I756&lt;AsOf,"Overdue","Open")))</f>
        <v/>
      </c>
    </row>
    <row r="757" customFormat="false" ht="15" hidden="false" customHeight="false" outlineLevel="0" collapsed="false">
      <c r="A757" s="16"/>
      <c r="B757" s="14"/>
      <c r="C757" s="15" t="str">
        <f aca="false">IF($B757="","",IFERROR(INDEX(Roster!$B$2:$B$301,MATCH($B757,Roster!$A$2:$A$301,0)),"ID not on Roster"))</f>
        <v/>
      </c>
      <c r="D757" s="14"/>
      <c r="E757" s="14"/>
      <c r="F757" s="14"/>
      <c r="G757" s="14"/>
      <c r="H757" s="14"/>
      <c r="I757" s="16"/>
      <c r="J757" s="14"/>
      <c r="K757" s="14"/>
      <c r="L757" s="16"/>
      <c r="M757" s="15" t="str">
        <f aca="false">IF($I757="","",IF($J757="Yes","Done",IF($I757&lt;AsOf,"Overdue","Open")))</f>
        <v/>
      </c>
    </row>
    <row r="758" customFormat="false" ht="15" hidden="false" customHeight="false" outlineLevel="0" collapsed="false">
      <c r="A758" s="16"/>
      <c r="B758" s="14"/>
      <c r="C758" s="15" t="str">
        <f aca="false">IF($B758="","",IFERROR(INDEX(Roster!$B$2:$B$301,MATCH($B758,Roster!$A$2:$A$301,0)),"ID not on Roster"))</f>
        <v/>
      </c>
      <c r="D758" s="14"/>
      <c r="E758" s="14"/>
      <c r="F758" s="14"/>
      <c r="G758" s="14"/>
      <c r="H758" s="14"/>
      <c r="I758" s="16"/>
      <c r="J758" s="14"/>
      <c r="K758" s="14"/>
      <c r="L758" s="16"/>
      <c r="M758" s="15" t="str">
        <f aca="false">IF($I758="","",IF($J758="Yes","Done",IF($I758&lt;AsOf,"Overdue","Open")))</f>
        <v/>
      </c>
    </row>
    <row r="759" customFormat="false" ht="15" hidden="false" customHeight="false" outlineLevel="0" collapsed="false">
      <c r="A759" s="16"/>
      <c r="B759" s="14"/>
      <c r="C759" s="15" t="str">
        <f aca="false">IF($B759="","",IFERROR(INDEX(Roster!$B$2:$B$301,MATCH($B759,Roster!$A$2:$A$301,0)),"ID not on Roster"))</f>
        <v/>
      </c>
      <c r="D759" s="14"/>
      <c r="E759" s="14"/>
      <c r="F759" s="14"/>
      <c r="G759" s="14"/>
      <c r="H759" s="14"/>
      <c r="I759" s="16"/>
      <c r="J759" s="14"/>
      <c r="K759" s="14"/>
      <c r="L759" s="16"/>
      <c r="M759" s="15" t="str">
        <f aca="false">IF($I759="","",IF($J759="Yes","Done",IF($I759&lt;AsOf,"Overdue","Open")))</f>
        <v/>
      </c>
    </row>
    <row r="760" customFormat="false" ht="15" hidden="false" customHeight="false" outlineLevel="0" collapsed="false">
      <c r="A760" s="16"/>
      <c r="B760" s="14"/>
      <c r="C760" s="15" t="str">
        <f aca="false">IF($B760="","",IFERROR(INDEX(Roster!$B$2:$B$301,MATCH($B760,Roster!$A$2:$A$301,0)),"ID not on Roster"))</f>
        <v/>
      </c>
      <c r="D760" s="14"/>
      <c r="E760" s="14"/>
      <c r="F760" s="14"/>
      <c r="G760" s="14"/>
      <c r="H760" s="14"/>
      <c r="I760" s="16"/>
      <c r="J760" s="14"/>
      <c r="K760" s="14"/>
      <c r="L760" s="16"/>
      <c r="M760" s="15" t="str">
        <f aca="false">IF($I760="","",IF($J760="Yes","Done",IF($I760&lt;AsOf,"Overdue","Open")))</f>
        <v/>
      </c>
    </row>
    <row r="761" customFormat="false" ht="15" hidden="false" customHeight="false" outlineLevel="0" collapsed="false">
      <c r="A761" s="16"/>
      <c r="B761" s="14"/>
      <c r="C761" s="15" t="str">
        <f aca="false">IF($B761="","",IFERROR(INDEX(Roster!$B$2:$B$301,MATCH($B761,Roster!$A$2:$A$301,0)),"ID not on Roster"))</f>
        <v/>
      </c>
      <c r="D761" s="14"/>
      <c r="E761" s="14"/>
      <c r="F761" s="14"/>
      <c r="G761" s="14"/>
      <c r="H761" s="14"/>
      <c r="I761" s="16"/>
      <c r="J761" s="14"/>
      <c r="K761" s="14"/>
      <c r="L761" s="16"/>
      <c r="M761" s="15" t="str">
        <f aca="false">IF($I761="","",IF($J761="Yes","Done",IF($I761&lt;AsOf,"Overdue","Open")))</f>
        <v/>
      </c>
    </row>
    <row r="762" customFormat="false" ht="15" hidden="false" customHeight="false" outlineLevel="0" collapsed="false">
      <c r="A762" s="16"/>
      <c r="B762" s="14"/>
      <c r="C762" s="15" t="str">
        <f aca="false">IF($B762="","",IFERROR(INDEX(Roster!$B$2:$B$301,MATCH($B762,Roster!$A$2:$A$301,0)),"ID not on Roster"))</f>
        <v/>
      </c>
      <c r="D762" s="14"/>
      <c r="E762" s="14"/>
      <c r="F762" s="14"/>
      <c r="G762" s="14"/>
      <c r="H762" s="14"/>
      <c r="I762" s="16"/>
      <c r="J762" s="14"/>
      <c r="K762" s="14"/>
      <c r="L762" s="16"/>
      <c r="M762" s="15" t="str">
        <f aca="false">IF($I762="","",IF($J762="Yes","Done",IF($I762&lt;AsOf,"Overdue","Open")))</f>
        <v/>
      </c>
    </row>
    <row r="763" customFormat="false" ht="15" hidden="false" customHeight="false" outlineLevel="0" collapsed="false">
      <c r="A763" s="16"/>
      <c r="B763" s="14"/>
      <c r="C763" s="15" t="str">
        <f aca="false">IF($B763="","",IFERROR(INDEX(Roster!$B$2:$B$301,MATCH($B763,Roster!$A$2:$A$301,0)),"ID not on Roster"))</f>
        <v/>
      </c>
      <c r="D763" s="14"/>
      <c r="E763" s="14"/>
      <c r="F763" s="14"/>
      <c r="G763" s="14"/>
      <c r="H763" s="14"/>
      <c r="I763" s="16"/>
      <c r="J763" s="14"/>
      <c r="K763" s="14"/>
      <c r="L763" s="16"/>
      <c r="M763" s="15" t="str">
        <f aca="false">IF($I763="","",IF($J763="Yes","Done",IF($I763&lt;AsOf,"Overdue","Open")))</f>
        <v/>
      </c>
    </row>
    <row r="764" customFormat="false" ht="15" hidden="false" customHeight="false" outlineLevel="0" collapsed="false">
      <c r="A764" s="16"/>
      <c r="B764" s="14"/>
      <c r="C764" s="15" t="str">
        <f aca="false">IF($B764="","",IFERROR(INDEX(Roster!$B$2:$B$301,MATCH($B764,Roster!$A$2:$A$301,0)),"ID not on Roster"))</f>
        <v/>
      </c>
      <c r="D764" s="14"/>
      <c r="E764" s="14"/>
      <c r="F764" s="14"/>
      <c r="G764" s="14"/>
      <c r="H764" s="14"/>
      <c r="I764" s="16"/>
      <c r="J764" s="14"/>
      <c r="K764" s="14"/>
      <c r="L764" s="16"/>
      <c r="M764" s="15" t="str">
        <f aca="false">IF($I764="","",IF($J764="Yes","Done",IF($I764&lt;AsOf,"Overdue","Open")))</f>
        <v/>
      </c>
    </row>
    <row r="765" customFormat="false" ht="15" hidden="false" customHeight="false" outlineLevel="0" collapsed="false">
      <c r="A765" s="16"/>
      <c r="B765" s="14"/>
      <c r="C765" s="15" t="str">
        <f aca="false">IF($B765="","",IFERROR(INDEX(Roster!$B$2:$B$301,MATCH($B765,Roster!$A$2:$A$301,0)),"ID not on Roster"))</f>
        <v/>
      </c>
      <c r="D765" s="14"/>
      <c r="E765" s="14"/>
      <c r="F765" s="14"/>
      <c r="G765" s="14"/>
      <c r="H765" s="14"/>
      <c r="I765" s="16"/>
      <c r="J765" s="14"/>
      <c r="K765" s="14"/>
      <c r="L765" s="16"/>
      <c r="M765" s="15" t="str">
        <f aca="false">IF($I765="","",IF($J765="Yes","Done",IF($I765&lt;AsOf,"Overdue","Open")))</f>
        <v/>
      </c>
    </row>
    <row r="766" customFormat="false" ht="15" hidden="false" customHeight="false" outlineLevel="0" collapsed="false">
      <c r="A766" s="16"/>
      <c r="B766" s="14"/>
      <c r="C766" s="15" t="str">
        <f aca="false">IF($B766="","",IFERROR(INDEX(Roster!$B$2:$B$301,MATCH($B766,Roster!$A$2:$A$301,0)),"ID not on Roster"))</f>
        <v/>
      </c>
      <c r="D766" s="14"/>
      <c r="E766" s="14"/>
      <c r="F766" s="14"/>
      <c r="G766" s="14"/>
      <c r="H766" s="14"/>
      <c r="I766" s="16"/>
      <c r="J766" s="14"/>
      <c r="K766" s="14"/>
      <c r="L766" s="16"/>
      <c r="M766" s="15" t="str">
        <f aca="false">IF($I766="","",IF($J766="Yes","Done",IF($I766&lt;AsOf,"Overdue","Open")))</f>
        <v/>
      </c>
    </row>
    <row r="767" customFormat="false" ht="15" hidden="false" customHeight="false" outlineLevel="0" collapsed="false">
      <c r="A767" s="16"/>
      <c r="B767" s="14"/>
      <c r="C767" s="15" t="str">
        <f aca="false">IF($B767="","",IFERROR(INDEX(Roster!$B$2:$B$301,MATCH($B767,Roster!$A$2:$A$301,0)),"ID not on Roster"))</f>
        <v/>
      </c>
      <c r="D767" s="14"/>
      <c r="E767" s="14"/>
      <c r="F767" s="14"/>
      <c r="G767" s="14"/>
      <c r="H767" s="14"/>
      <c r="I767" s="16"/>
      <c r="J767" s="14"/>
      <c r="K767" s="14"/>
      <c r="L767" s="16"/>
      <c r="M767" s="15" t="str">
        <f aca="false">IF($I767="","",IF($J767="Yes","Done",IF($I767&lt;AsOf,"Overdue","Open")))</f>
        <v/>
      </c>
    </row>
    <row r="768" customFormat="false" ht="15" hidden="false" customHeight="false" outlineLevel="0" collapsed="false">
      <c r="A768" s="16"/>
      <c r="B768" s="14"/>
      <c r="C768" s="15" t="str">
        <f aca="false">IF($B768="","",IFERROR(INDEX(Roster!$B$2:$B$301,MATCH($B768,Roster!$A$2:$A$301,0)),"ID not on Roster"))</f>
        <v/>
      </c>
      <c r="D768" s="14"/>
      <c r="E768" s="14"/>
      <c r="F768" s="14"/>
      <c r="G768" s="14"/>
      <c r="H768" s="14"/>
      <c r="I768" s="16"/>
      <c r="J768" s="14"/>
      <c r="K768" s="14"/>
      <c r="L768" s="16"/>
      <c r="M768" s="15" t="str">
        <f aca="false">IF($I768="","",IF($J768="Yes","Done",IF($I768&lt;AsOf,"Overdue","Open")))</f>
        <v/>
      </c>
    </row>
    <row r="769" customFormat="false" ht="15" hidden="false" customHeight="false" outlineLevel="0" collapsed="false">
      <c r="A769" s="16"/>
      <c r="B769" s="14"/>
      <c r="C769" s="15" t="str">
        <f aca="false">IF($B769="","",IFERROR(INDEX(Roster!$B$2:$B$301,MATCH($B769,Roster!$A$2:$A$301,0)),"ID not on Roster"))</f>
        <v/>
      </c>
      <c r="D769" s="14"/>
      <c r="E769" s="14"/>
      <c r="F769" s="14"/>
      <c r="G769" s="14"/>
      <c r="H769" s="14"/>
      <c r="I769" s="16"/>
      <c r="J769" s="14"/>
      <c r="K769" s="14"/>
      <c r="L769" s="16"/>
      <c r="M769" s="15" t="str">
        <f aca="false">IF($I769="","",IF($J769="Yes","Done",IF($I769&lt;AsOf,"Overdue","Open")))</f>
        <v/>
      </c>
    </row>
    <row r="770" customFormat="false" ht="15" hidden="false" customHeight="false" outlineLevel="0" collapsed="false">
      <c r="A770" s="16"/>
      <c r="B770" s="14"/>
      <c r="C770" s="15" t="str">
        <f aca="false">IF($B770="","",IFERROR(INDEX(Roster!$B$2:$B$301,MATCH($B770,Roster!$A$2:$A$301,0)),"ID not on Roster"))</f>
        <v/>
      </c>
      <c r="D770" s="14"/>
      <c r="E770" s="14"/>
      <c r="F770" s="14"/>
      <c r="G770" s="14"/>
      <c r="H770" s="14"/>
      <c r="I770" s="16"/>
      <c r="J770" s="14"/>
      <c r="K770" s="14"/>
      <c r="L770" s="16"/>
      <c r="M770" s="15" t="str">
        <f aca="false">IF($I770="","",IF($J770="Yes","Done",IF($I770&lt;AsOf,"Overdue","Open")))</f>
        <v/>
      </c>
    </row>
    <row r="771" customFormat="false" ht="15" hidden="false" customHeight="false" outlineLevel="0" collapsed="false">
      <c r="A771" s="16"/>
      <c r="B771" s="14"/>
      <c r="C771" s="15" t="str">
        <f aca="false">IF($B771="","",IFERROR(INDEX(Roster!$B$2:$B$301,MATCH($B771,Roster!$A$2:$A$301,0)),"ID not on Roster"))</f>
        <v/>
      </c>
      <c r="D771" s="14"/>
      <c r="E771" s="14"/>
      <c r="F771" s="14"/>
      <c r="G771" s="14"/>
      <c r="H771" s="14"/>
      <c r="I771" s="16"/>
      <c r="J771" s="14"/>
      <c r="K771" s="14"/>
      <c r="L771" s="16"/>
      <c r="M771" s="15" t="str">
        <f aca="false">IF($I771="","",IF($J771="Yes","Done",IF($I771&lt;AsOf,"Overdue","Open")))</f>
        <v/>
      </c>
    </row>
    <row r="772" customFormat="false" ht="15" hidden="false" customHeight="false" outlineLevel="0" collapsed="false">
      <c r="A772" s="16"/>
      <c r="B772" s="14"/>
      <c r="C772" s="15" t="str">
        <f aca="false">IF($B772="","",IFERROR(INDEX(Roster!$B$2:$B$301,MATCH($B772,Roster!$A$2:$A$301,0)),"ID not on Roster"))</f>
        <v/>
      </c>
      <c r="D772" s="14"/>
      <c r="E772" s="14"/>
      <c r="F772" s="14"/>
      <c r="G772" s="14"/>
      <c r="H772" s="14"/>
      <c r="I772" s="16"/>
      <c r="J772" s="14"/>
      <c r="K772" s="14"/>
      <c r="L772" s="16"/>
      <c r="M772" s="15" t="str">
        <f aca="false">IF($I772="","",IF($J772="Yes","Done",IF($I772&lt;AsOf,"Overdue","Open")))</f>
        <v/>
      </c>
    </row>
    <row r="773" customFormat="false" ht="15" hidden="false" customHeight="false" outlineLevel="0" collapsed="false">
      <c r="A773" s="16"/>
      <c r="B773" s="14"/>
      <c r="C773" s="15" t="str">
        <f aca="false">IF($B773="","",IFERROR(INDEX(Roster!$B$2:$B$301,MATCH($B773,Roster!$A$2:$A$301,0)),"ID not on Roster"))</f>
        <v/>
      </c>
      <c r="D773" s="14"/>
      <c r="E773" s="14"/>
      <c r="F773" s="14"/>
      <c r="G773" s="14"/>
      <c r="H773" s="14"/>
      <c r="I773" s="16"/>
      <c r="J773" s="14"/>
      <c r="K773" s="14"/>
      <c r="L773" s="16"/>
      <c r="M773" s="15" t="str">
        <f aca="false">IF($I773="","",IF($J773="Yes","Done",IF($I773&lt;AsOf,"Overdue","Open")))</f>
        <v/>
      </c>
    </row>
    <row r="774" customFormat="false" ht="15" hidden="false" customHeight="false" outlineLevel="0" collapsed="false">
      <c r="A774" s="16"/>
      <c r="B774" s="14"/>
      <c r="C774" s="15" t="str">
        <f aca="false">IF($B774="","",IFERROR(INDEX(Roster!$B$2:$B$301,MATCH($B774,Roster!$A$2:$A$301,0)),"ID not on Roster"))</f>
        <v/>
      </c>
      <c r="D774" s="14"/>
      <c r="E774" s="14"/>
      <c r="F774" s="14"/>
      <c r="G774" s="14"/>
      <c r="H774" s="14"/>
      <c r="I774" s="16"/>
      <c r="J774" s="14"/>
      <c r="K774" s="14"/>
      <c r="L774" s="16"/>
      <c r="M774" s="15" t="str">
        <f aca="false">IF($I774="","",IF($J774="Yes","Done",IF($I774&lt;AsOf,"Overdue","Open")))</f>
        <v/>
      </c>
    </row>
    <row r="775" customFormat="false" ht="15" hidden="false" customHeight="false" outlineLevel="0" collapsed="false">
      <c r="A775" s="16"/>
      <c r="B775" s="14"/>
      <c r="C775" s="15" t="str">
        <f aca="false">IF($B775="","",IFERROR(INDEX(Roster!$B$2:$B$301,MATCH($B775,Roster!$A$2:$A$301,0)),"ID not on Roster"))</f>
        <v/>
      </c>
      <c r="D775" s="14"/>
      <c r="E775" s="14"/>
      <c r="F775" s="14"/>
      <c r="G775" s="14"/>
      <c r="H775" s="14"/>
      <c r="I775" s="16"/>
      <c r="J775" s="14"/>
      <c r="K775" s="14"/>
      <c r="L775" s="16"/>
      <c r="M775" s="15" t="str">
        <f aca="false">IF($I775="","",IF($J775="Yes","Done",IF($I775&lt;AsOf,"Overdue","Open")))</f>
        <v/>
      </c>
    </row>
    <row r="776" customFormat="false" ht="15" hidden="false" customHeight="false" outlineLevel="0" collapsed="false">
      <c r="A776" s="16"/>
      <c r="B776" s="14"/>
      <c r="C776" s="15" t="str">
        <f aca="false">IF($B776="","",IFERROR(INDEX(Roster!$B$2:$B$301,MATCH($B776,Roster!$A$2:$A$301,0)),"ID not on Roster"))</f>
        <v/>
      </c>
      <c r="D776" s="14"/>
      <c r="E776" s="14"/>
      <c r="F776" s="14"/>
      <c r="G776" s="14"/>
      <c r="H776" s="14"/>
      <c r="I776" s="16"/>
      <c r="J776" s="14"/>
      <c r="K776" s="14"/>
      <c r="L776" s="16"/>
      <c r="M776" s="15" t="str">
        <f aca="false">IF($I776="","",IF($J776="Yes","Done",IF($I776&lt;AsOf,"Overdue","Open")))</f>
        <v/>
      </c>
    </row>
    <row r="777" customFormat="false" ht="15" hidden="false" customHeight="false" outlineLevel="0" collapsed="false">
      <c r="A777" s="16"/>
      <c r="B777" s="14"/>
      <c r="C777" s="15" t="str">
        <f aca="false">IF($B777="","",IFERROR(INDEX(Roster!$B$2:$B$301,MATCH($B777,Roster!$A$2:$A$301,0)),"ID not on Roster"))</f>
        <v/>
      </c>
      <c r="D777" s="14"/>
      <c r="E777" s="14"/>
      <c r="F777" s="14"/>
      <c r="G777" s="14"/>
      <c r="H777" s="14"/>
      <c r="I777" s="16"/>
      <c r="J777" s="14"/>
      <c r="K777" s="14"/>
      <c r="L777" s="16"/>
      <c r="M777" s="15" t="str">
        <f aca="false">IF($I777="","",IF($J777="Yes","Done",IF($I777&lt;AsOf,"Overdue","Open")))</f>
        <v/>
      </c>
    </row>
    <row r="778" customFormat="false" ht="15" hidden="false" customHeight="false" outlineLevel="0" collapsed="false">
      <c r="A778" s="16"/>
      <c r="B778" s="14"/>
      <c r="C778" s="15" t="str">
        <f aca="false">IF($B778="","",IFERROR(INDEX(Roster!$B$2:$B$301,MATCH($B778,Roster!$A$2:$A$301,0)),"ID not on Roster"))</f>
        <v/>
      </c>
      <c r="D778" s="14"/>
      <c r="E778" s="14"/>
      <c r="F778" s="14"/>
      <c r="G778" s="14"/>
      <c r="H778" s="14"/>
      <c r="I778" s="16"/>
      <c r="J778" s="14"/>
      <c r="K778" s="14"/>
      <c r="L778" s="16"/>
      <c r="M778" s="15" t="str">
        <f aca="false">IF($I778="","",IF($J778="Yes","Done",IF($I778&lt;AsOf,"Overdue","Open")))</f>
        <v/>
      </c>
    </row>
    <row r="779" customFormat="false" ht="15" hidden="false" customHeight="false" outlineLevel="0" collapsed="false">
      <c r="A779" s="16"/>
      <c r="B779" s="14"/>
      <c r="C779" s="15" t="str">
        <f aca="false">IF($B779="","",IFERROR(INDEX(Roster!$B$2:$B$301,MATCH($B779,Roster!$A$2:$A$301,0)),"ID not on Roster"))</f>
        <v/>
      </c>
      <c r="D779" s="14"/>
      <c r="E779" s="14"/>
      <c r="F779" s="14"/>
      <c r="G779" s="14"/>
      <c r="H779" s="14"/>
      <c r="I779" s="16"/>
      <c r="J779" s="14"/>
      <c r="K779" s="14"/>
      <c r="L779" s="16"/>
      <c r="M779" s="15" t="str">
        <f aca="false">IF($I779="","",IF($J779="Yes","Done",IF($I779&lt;AsOf,"Overdue","Open")))</f>
        <v/>
      </c>
    </row>
    <row r="780" customFormat="false" ht="15" hidden="false" customHeight="false" outlineLevel="0" collapsed="false">
      <c r="A780" s="16"/>
      <c r="B780" s="14"/>
      <c r="C780" s="15" t="str">
        <f aca="false">IF($B780="","",IFERROR(INDEX(Roster!$B$2:$B$301,MATCH($B780,Roster!$A$2:$A$301,0)),"ID not on Roster"))</f>
        <v/>
      </c>
      <c r="D780" s="14"/>
      <c r="E780" s="14"/>
      <c r="F780" s="14"/>
      <c r="G780" s="14"/>
      <c r="H780" s="14"/>
      <c r="I780" s="16"/>
      <c r="J780" s="14"/>
      <c r="K780" s="14"/>
      <c r="L780" s="16"/>
      <c r="M780" s="15" t="str">
        <f aca="false">IF($I780="","",IF($J780="Yes","Done",IF($I780&lt;AsOf,"Overdue","Open")))</f>
        <v/>
      </c>
    </row>
    <row r="781" customFormat="false" ht="15" hidden="false" customHeight="false" outlineLevel="0" collapsed="false">
      <c r="A781" s="16"/>
      <c r="B781" s="14"/>
      <c r="C781" s="15" t="str">
        <f aca="false">IF($B781="","",IFERROR(INDEX(Roster!$B$2:$B$301,MATCH($B781,Roster!$A$2:$A$301,0)),"ID not on Roster"))</f>
        <v/>
      </c>
      <c r="D781" s="14"/>
      <c r="E781" s="14"/>
      <c r="F781" s="14"/>
      <c r="G781" s="14"/>
      <c r="H781" s="14"/>
      <c r="I781" s="16"/>
      <c r="J781" s="14"/>
      <c r="K781" s="14"/>
      <c r="L781" s="16"/>
      <c r="M781" s="15" t="str">
        <f aca="false">IF($I781="","",IF($J781="Yes","Done",IF($I781&lt;AsOf,"Overdue","Open")))</f>
        <v/>
      </c>
    </row>
    <row r="782" customFormat="false" ht="15" hidden="false" customHeight="false" outlineLevel="0" collapsed="false">
      <c r="A782" s="16"/>
      <c r="B782" s="14"/>
      <c r="C782" s="15" t="str">
        <f aca="false">IF($B782="","",IFERROR(INDEX(Roster!$B$2:$B$301,MATCH($B782,Roster!$A$2:$A$301,0)),"ID not on Roster"))</f>
        <v/>
      </c>
      <c r="D782" s="14"/>
      <c r="E782" s="14"/>
      <c r="F782" s="14"/>
      <c r="G782" s="14"/>
      <c r="H782" s="14"/>
      <c r="I782" s="16"/>
      <c r="J782" s="14"/>
      <c r="K782" s="14"/>
      <c r="L782" s="16"/>
      <c r="M782" s="15" t="str">
        <f aca="false">IF($I782="","",IF($J782="Yes","Done",IF($I782&lt;AsOf,"Overdue","Open")))</f>
        <v/>
      </c>
    </row>
    <row r="783" customFormat="false" ht="15" hidden="false" customHeight="false" outlineLevel="0" collapsed="false">
      <c r="A783" s="16"/>
      <c r="B783" s="14"/>
      <c r="C783" s="15" t="str">
        <f aca="false">IF($B783="","",IFERROR(INDEX(Roster!$B$2:$B$301,MATCH($B783,Roster!$A$2:$A$301,0)),"ID not on Roster"))</f>
        <v/>
      </c>
      <c r="D783" s="14"/>
      <c r="E783" s="14"/>
      <c r="F783" s="14"/>
      <c r="G783" s="14"/>
      <c r="H783" s="14"/>
      <c r="I783" s="16"/>
      <c r="J783" s="14"/>
      <c r="K783" s="14"/>
      <c r="L783" s="16"/>
      <c r="M783" s="15" t="str">
        <f aca="false">IF($I783="","",IF($J783="Yes","Done",IF($I783&lt;AsOf,"Overdue","Open")))</f>
        <v/>
      </c>
    </row>
    <row r="784" customFormat="false" ht="15" hidden="false" customHeight="false" outlineLevel="0" collapsed="false">
      <c r="A784" s="16"/>
      <c r="B784" s="14"/>
      <c r="C784" s="15" t="str">
        <f aca="false">IF($B784="","",IFERROR(INDEX(Roster!$B$2:$B$301,MATCH($B784,Roster!$A$2:$A$301,0)),"ID not on Roster"))</f>
        <v/>
      </c>
      <c r="D784" s="14"/>
      <c r="E784" s="14"/>
      <c r="F784" s="14"/>
      <c r="G784" s="14"/>
      <c r="H784" s="14"/>
      <c r="I784" s="16"/>
      <c r="J784" s="14"/>
      <c r="K784" s="14"/>
      <c r="L784" s="16"/>
      <c r="M784" s="15" t="str">
        <f aca="false">IF($I784="","",IF($J784="Yes","Done",IF($I784&lt;AsOf,"Overdue","Open")))</f>
        <v/>
      </c>
    </row>
    <row r="785" customFormat="false" ht="15" hidden="false" customHeight="false" outlineLevel="0" collapsed="false">
      <c r="A785" s="16"/>
      <c r="B785" s="14"/>
      <c r="C785" s="15" t="str">
        <f aca="false">IF($B785="","",IFERROR(INDEX(Roster!$B$2:$B$301,MATCH($B785,Roster!$A$2:$A$301,0)),"ID not on Roster"))</f>
        <v/>
      </c>
      <c r="D785" s="14"/>
      <c r="E785" s="14"/>
      <c r="F785" s="14"/>
      <c r="G785" s="14"/>
      <c r="H785" s="14"/>
      <c r="I785" s="16"/>
      <c r="J785" s="14"/>
      <c r="K785" s="14"/>
      <c r="L785" s="16"/>
      <c r="M785" s="15" t="str">
        <f aca="false">IF($I785="","",IF($J785="Yes","Done",IF($I785&lt;AsOf,"Overdue","Open")))</f>
        <v/>
      </c>
    </row>
    <row r="786" customFormat="false" ht="15" hidden="false" customHeight="false" outlineLevel="0" collapsed="false">
      <c r="A786" s="16"/>
      <c r="B786" s="14"/>
      <c r="C786" s="15" t="str">
        <f aca="false">IF($B786="","",IFERROR(INDEX(Roster!$B$2:$B$301,MATCH($B786,Roster!$A$2:$A$301,0)),"ID not on Roster"))</f>
        <v/>
      </c>
      <c r="D786" s="14"/>
      <c r="E786" s="14"/>
      <c r="F786" s="14"/>
      <c r="G786" s="14"/>
      <c r="H786" s="14"/>
      <c r="I786" s="16"/>
      <c r="J786" s="14"/>
      <c r="K786" s="14"/>
      <c r="L786" s="16"/>
      <c r="M786" s="15" t="str">
        <f aca="false">IF($I786="","",IF($J786="Yes","Done",IF($I786&lt;AsOf,"Overdue","Open")))</f>
        <v/>
      </c>
    </row>
    <row r="787" customFormat="false" ht="15" hidden="false" customHeight="false" outlineLevel="0" collapsed="false">
      <c r="A787" s="16"/>
      <c r="B787" s="14"/>
      <c r="C787" s="15" t="str">
        <f aca="false">IF($B787="","",IFERROR(INDEX(Roster!$B$2:$B$301,MATCH($B787,Roster!$A$2:$A$301,0)),"ID not on Roster"))</f>
        <v/>
      </c>
      <c r="D787" s="14"/>
      <c r="E787" s="14"/>
      <c r="F787" s="14"/>
      <c r="G787" s="14"/>
      <c r="H787" s="14"/>
      <c r="I787" s="16"/>
      <c r="J787" s="14"/>
      <c r="K787" s="14"/>
      <c r="L787" s="16"/>
      <c r="M787" s="15" t="str">
        <f aca="false">IF($I787="","",IF($J787="Yes","Done",IF($I787&lt;AsOf,"Overdue","Open")))</f>
        <v/>
      </c>
    </row>
    <row r="788" customFormat="false" ht="15" hidden="false" customHeight="false" outlineLevel="0" collapsed="false">
      <c r="A788" s="16"/>
      <c r="B788" s="14"/>
      <c r="C788" s="15" t="str">
        <f aca="false">IF($B788="","",IFERROR(INDEX(Roster!$B$2:$B$301,MATCH($B788,Roster!$A$2:$A$301,0)),"ID not on Roster"))</f>
        <v/>
      </c>
      <c r="D788" s="14"/>
      <c r="E788" s="14"/>
      <c r="F788" s="14"/>
      <c r="G788" s="14"/>
      <c r="H788" s="14"/>
      <c r="I788" s="16"/>
      <c r="J788" s="14"/>
      <c r="K788" s="14"/>
      <c r="L788" s="16"/>
      <c r="M788" s="15" t="str">
        <f aca="false">IF($I788="","",IF($J788="Yes","Done",IF($I788&lt;AsOf,"Overdue","Open")))</f>
        <v/>
      </c>
    </row>
    <row r="789" customFormat="false" ht="15" hidden="false" customHeight="false" outlineLevel="0" collapsed="false">
      <c r="A789" s="16"/>
      <c r="B789" s="14"/>
      <c r="C789" s="15" t="str">
        <f aca="false">IF($B789="","",IFERROR(INDEX(Roster!$B$2:$B$301,MATCH($B789,Roster!$A$2:$A$301,0)),"ID not on Roster"))</f>
        <v/>
      </c>
      <c r="D789" s="14"/>
      <c r="E789" s="14"/>
      <c r="F789" s="14"/>
      <c r="G789" s="14"/>
      <c r="H789" s="14"/>
      <c r="I789" s="16"/>
      <c r="J789" s="14"/>
      <c r="K789" s="14"/>
      <c r="L789" s="16"/>
      <c r="M789" s="15" t="str">
        <f aca="false">IF($I789="","",IF($J789="Yes","Done",IF($I789&lt;AsOf,"Overdue","Open")))</f>
        <v/>
      </c>
    </row>
    <row r="790" customFormat="false" ht="15" hidden="false" customHeight="false" outlineLevel="0" collapsed="false">
      <c r="A790" s="16"/>
      <c r="B790" s="14"/>
      <c r="C790" s="15" t="str">
        <f aca="false">IF($B790="","",IFERROR(INDEX(Roster!$B$2:$B$301,MATCH($B790,Roster!$A$2:$A$301,0)),"ID not on Roster"))</f>
        <v/>
      </c>
      <c r="D790" s="14"/>
      <c r="E790" s="14"/>
      <c r="F790" s="14"/>
      <c r="G790" s="14"/>
      <c r="H790" s="14"/>
      <c r="I790" s="16"/>
      <c r="J790" s="14"/>
      <c r="K790" s="14"/>
      <c r="L790" s="16"/>
      <c r="M790" s="15" t="str">
        <f aca="false">IF($I790="","",IF($J790="Yes","Done",IF($I790&lt;AsOf,"Overdue","Open")))</f>
        <v/>
      </c>
    </row>
    <row r="791" customFormat="false" ht="15" hidden="false" customHeight="false" outlineLevel="0" collapsed="false">
      <c r="A791" s="16"/>
      <c r="B791" s="14"/>
      <c r="C791" s="15" t="str">
        <f aca="false">IF($B791="","",IFERROR(INDEX(Roster!$B$2:$B$301,MATCH($B791,Roster!$A$2:$A$301,0)),"ID not on Roster"))</f>
        <v/>
      </c>
      <c r="D791" s="14"/>
      <c r="E791" s="14"/>
      <c r="F791" s="14"/>
      <c r="G791" s="14"/>
      <c r="H791" s="14"/>
      <c r="I791" s="16"/>
      <c r="J791" s="14"/>
      <c r="K791" s="14"/>
      <c r="L791" s="16"/>
      <c r="M791" s="15" t="str">
        <f aca="false">IF($I791="","",IF($J791="Yes","Done",IF($I791&lt;AsOf,"Overdue","Open")))</f>
        <v/>
      </c>
    </row>
    <row r="792" customFormat="false" ht="15" hidden="false" customHeight="false" outlineLevel="0" collapsed="false">
      <c r="A792" s="16"/>
      <c r="B792" s="14"/>
      <c r="C792" s="15" t="str">
        <f aca="false">IF($B792="","",IFERROR(INDEX(Roster!$B$2:$B$301,MATCH($B792,Roster!$A$2:$A$301,0)),"ID not on Roster"))</f>
        <v/>
      </c>
      <c r="D792" s="14"/>
      <c r="E792" s="14"/>
      <c r="F792" s="14"/>
      <c r="G792" s="14"/>
      <c r="H792" s="14"/>
      <c r="I792" s="16"/>
      <c r="J792" s="14"/>
      <c r="K792" s="14"/>
      <c r="L792" s="16"/>
      <c r="M792" s="15" t="str">
        <f aca="false">IF($I792="","",IF($J792="Yes","Done",IF($I792&lt;AsOf,"Overdue","Open")))</f>
        <v/>
      </c>
    </row>
    <row r="793" customFormat="false" ht="15" hidden="false" customHeight="false" outlineLevel="0" collapsed="false">
      <c r="A793" s="16"/>
      <c r="B793" s="14"/>
      <c r="C793" s="15" t="str">
        <f aca="false">IF($B793="","",IFERROR(INDEX(Roster!$B$2:$B$301,MATCH($B793,Roster!$A$2:$A$301,0)),"ID not on Roster"))</f>
        <v/>
      </c>
      <c r="D793" s="14"/>
      <c r="E793" s="14"/>
      <c r="F793" s="14"/>
      <c r="G793" s="14"/>
      <c r="H793" s="14"/>
      <c r="I793" s="16"/>
      <c r="J793" s="14"/>
      <c r="K793" s="14"/>
      <c r="L793" s="16"/>
      <c r="M793" s="15" t="str">
        <f aca="false">IF($I793="","",IF($J793="Yes","Done",IF($I793&lt;AsOf,"Overdue","Open")))</f>
        <v/>
      </c>
    </row>
    <row r="794" customFormat="false" ht="15" hidden="false" customHeight="false" outlineLevel="0" collapsed="false">
      <c r="A794" s="16"/>
      <c r="B794" s="14"/>
      <c r="C794" s="15" t="str">
        <f aca="false">IF($B794="","",IFERROR(INDEX(Roster!$B$2:$B$301,MATCH($B794,Roster!$A$2:$A$301,0)),"ID not on Roster"))</f>
        <v/>
      </c>
      <c r="D794" s="14"/>
      <c r="E794" s="14"/>
      <c r="F794" s="14"/>
      <c r="G794" s="14"/>
      <c r="H794" s="14"/>
      <c r="I794" s="16"/>
      <c r="J794" s="14"/>
      <c r="K794" s="14"/>
      <c r="L794" s="16"/>
      <c r="M794" s="15" t="str">
        <f aca="false">IF($I794="","",IF($J794="Yes","Done",IF($I794&lt;AsOf,"Overdue","Open")))</f>
        <v/>
      </c>
    </row>
    <row r="795" customFormat="false" ht="15" hidden="false" customHeight="false" outlineLevel="0" collapsed="false">
      <c r="A795" s="16"/>
      <c r="B795" s="14"/>
      <c r="C795" s="15" t="str">
        <f aca="false">IF($B795="","",IFERROR(INDEX(Roster!$B$2:$B$301,MATCH($B795,Roster!$A$2:$A$301,0)),"ID not on Roster"))</f>
        <v/>
      </c>
      <c r="D795" s="14"/>
      <c r="E795" s="14"/>
      <c r="F795" s="14"/>
      <c r="G795" s="14"/>
      <c r="H795" s="14"/>
      <c r="I795" s="16"/>
      <c r="J795" s="14"/>
      <c r="K795" s="14"/>
      <c r="L795" s="16"/>
      <c r="M795" s="15" t="str">
        <f aca="false">IF($I795="","",IF($J795="Yes","Done",IF($I795&lt;AsOf,"Overdue","Open")))</f>
        <v/>
      </c>
    </row>
    <row r="796" customFormat="false" ht="15" hidden="false" customHeight="false" outlineLevel="0" collapsed="false">
      <c r="A796" s="16"/>
      <c r="B796" s="14"/>
      <c r="C796" s="15" t="str">
        <f aca="false">IF($B796="","",IFERROR(INDEX(Roster!$B$2:$B$301,MATCH($B796,Roster!$A$2:$A$301,0)),"ID not on Roster"))</f>
        <v/>
      </c>
      <c r="D796" s="14"/>
      <c r="E796" s="14"/>
      <c r="F796" s="14"/>
      <c r="G796" s="14"/>
      <c r="H796" s="14"/>
      <c r="I796" s="16"/>
      <c r="J796" s="14"/>
      <c r="K796" s="14"/>
      <c r="L796" s="16"/>
      <c r="M796" s="15" t="str">
        <f aca="false">IF($I796="","",IF($J796="Yes","Done",IF($I796&lt;AsOf,"Overdue","Open")))</f>
        <v/>
      </c>
    </row>
    <row r="797" customFormat="false" ht="15" hidden="false" customHeight="false" outlineLevel="0" collapsed="false">
      <c r="A797" s="16"/>
      <c r="B797" s="14"/>
      <c r="C797" s="15" t="str">
        <f aca="false">IF($B797="","",IFERROR(INDEX(Roster!$B$2:$B$301,MATCH($B797,Roster!$A$2:$A$301,0)),"ID not on Roster"))</f>
        <v/>
      </c>
      <c r="D797" s="14"/>
      <c r="E797" s="14"/>
      <c r="F797" s="14"/>
      <c r="G797" s="14"/>
      <c r="H797" s="14"/>
      <c r="I797" s="16"/>
      <c r="J797" s="14"/>
      <c r="K797" s="14"/>
      <c r="L797" s="16"/>
      <c r="M797" s="15" t="str">
        <f aca="false">IF($I797="","",IF($J797="Yes","Done",IF($I797&lt;AsOf,"Overdue","Open")))</f>
        <v/>
      </c>
    </row>
    <row r="798" customFormat="false" ht="15" hidden="false" customHeight="false" outlineLevel="0" collapsed="false">
      <c r="A798" s="16"/>
      <c r="B798" s="14"/>
      <c r="C798" s="15" t="str">
        <f aca="false">IF($B798="","",IFERROR(INDEX(Roster!$B$2:$B$301,MATCH($B798,Roster!$A$2:$A$301,0)),"ID not on Roster"))</f>
        <v/>
      </c>
      <c r="D798" s="14"/>
      <c r="E798" s="14"/>
      <c r="F798" s="14"/>
      <c r="G798" s="14"/>
      <c r="H798" s="14"/>
      <c r="I798" s="16"/>
      <c r="J798" s="14"/>
      <c r="K798" s="14"/>
      <c r="L798" s="16"/>
      <c r="M798" s="15" t="str">
        <f aca="false">IF($I798="","",IF($J798="Yes","Done",IF($I798&lt;AsOf,"Overdue","Open")))</f>
        <v/>
      </c>
    </row>
    <row r="799" customFormat="false" ht="15" hidden="false" customHeight="false" outlineLevel="0" collapsed="false">
      <c r="A799" s="16"/>
      <c r="B799" s="14"/>
      <c r="C799" s="15" t="str">
        <f aca="false">IF($B799="","",IFERROR(INDEX(Roster!$B$2:$B$301,MATCH($B799,Roster!$A$2:$A$301,0)),"ID not on Roster"))</f>
        <v/>
      </c>
      <c r="D799" s="14"/>
      <c r="E799" s="14"/>
      <c r="F799" s="14"/>
      <c r="G799" s="14"/>
      <c r="H799" s="14"/>
      <c r="I799" s="16"/>
      <c r="J799" s="14"/>
      <c r="K799" s="14"/>
      <c r="L799" s="16"/>
      <c r="M799" s="15" t="str">
        <f aca="false">IF($I799="","",IF($J799="Yes","Done",IF($I799&lt;AsOf,"Overdue","Open")))</f>
        <v/>
      </c>
    </row>
    <row r="800" customFormat="false" ht="15" hidden="false" customHeight="false" outlineLevel="0" collapsed="false">
      <c r="A800" s="16"/>
      <c r="B800" s="14"/>
      <c r="C800" s="15" t="str">
        <f aca="false">IF($B800="","",IFERROR(INDEX(Roster!$B$2:$B$301,MATCH($B800,Roster!$A$2:$A$301,0)),"ID not on Roster"))</f>
        <v/>
      </c>
      <c r="D800" s="14"/>
      <c r="E800" s="14"/>
      <c r="F800" s="14"/>
      <c r="G800" s="14"/>
      <c r="H800" s="14"/>
      <c r="I800" s="16"/>
      <c r="J800" s="14"/>
      <c r="K800" s="14"/>
      <c r="L800" s="16"/>
      <c r="M800" s="15" t="str">
        <f aca="false">IF($I800="","",IF($J800="Yes","Done",IF($I800&lt;AsOf,"Overdue","Open")))</f>
        <v/>
      </c>
    </row>
    <row r="801" customFormat="false" ht="15" hidden="false" customHeight="false" outlineLevel="0" collapsed="false">
      <c r="A801" s="16"/>
      <c r="B801" s="14"/>
      <c r="C801" s="15" t="str">
        <f aca="false">IF($B801="","",IFERROR(INDEX(Roster!$B$2:$B$301,MATCH($B801,Roster!$A$2:$A$301,0)),"ID not on Roster"))</f>
        <v/>
      </c>
      <c r="D801" s="14"/>
      <c r="E801" s="14"/>
      <c r="F801" s="14"/>
      <c r="G801" s="14"/>
      <c r="H801" s="14"/>
      <c r="I801" s="16"/>
      <c r="J801" s="14"/>
      <c r="K801" s="14"/>
      <c r="L801" s="16"/>
      <c r="M801" s="15" t="str">
        <f aca="false">IF($I801="","",IF($J801="Yes","Done",IF($I801&lt;AsOf,"Overdue","Open")))</f>
        <v/>
      </c>
    </row>
    <row r="802" customFormat="false" ht="15" hidden="false" customHeight="false" outlineLevel="0" collapsed="false">
      <c r="A802" s="16"/>
      <c r="B802" s="14"/>
      <c r="C802" s="15" t="str">
        <f aca="false">IF($B802="","",IFERROR(INDEX(Roster!$B$2:$B$301,MATCH($B802,Roster!$A$2:$A$301,0)),"ID not on Roster"))</f>
        <v/>
      </c>
      <c r="D802" s="14"/>
      <c r="E802" s="14"/>
      <c r="F802" s="14"/>
      <c r="G802" s="14"/>
      <c r="H802" s="14"/>
      <c r="I802" s="16"/>
      <c r="J802" s="14"/>
      <c r="K802" s="14"/>
      <c r="L802" s="16"/>
      <c r="M802" s="15" t="str">
        <f aca="false">IF($I802="","",IF($J802="Yes","Done",IF($I802&lt;AsOf,"Overdue","Open")))</f>
        <v/>
      </c>
    </row>
    <row r="803" customFormat="false" ht="15" hidden="false" customHeight="false" outlineLevel="0" collapsed="false">
      <c r="A803" s="16"/>
      <c r="B803" s="14"/>
      <c r="C803" s="15" t="str">
        <f aca="false">IF($B803="","",IFERROR(INDEX(Roster!$B$2:$B$301,MATCH($B803,Roster!$A$2:$A$301,0)),"ID not on Roster"))</f>
        <v/>
      </c>
      <c r="D803" s="14"/>
      <c r="E803" s="14"/>
      <c r="F803" s="14"/>
      <c r="G803" s="14"/>
      <c r="H803" s="14"/>
      <c r="I803" s="16"/>
      <c r="J803" s="14"/>
      <c r="K803" s="14"/>
      <c r="L803" s="16"/>
      <c r="M803" s="15" t="str">
        <f aca="false">IF($I803="","",IF($J803="Yes","Done",IF($I803&lt;AsOf,"Overdue","Open")))</f>
        <v/>
      </c>
    </row>
    <row r="804" customFormat="false" ht="15" hidden="false" customHeight="false" outlineLevel="0" collapsed="false">
      <c r="A804" s="16"/>
      <c r="B804" s="14"/>
      <c r="C804" s="15" t="str">
        <f aca="false">IF($B804="","",IFERROR(INDEX(Roster!$B$2:$B$301,MATCH($B804,Roster!$A$2:$A$301,0)),"ID not on Roster"))</f>
        <v/>
      </c>
      <c r="D804" s="14"/>
      <c r="E804" s="14"/>
      <c r="F804" s="14"/>
      <c r="G804" s="14"/>
      <c r="H804" s="14"/>
      <c r="I804" s="16"/>
      <c r="J804" s="14"/>
      <c r="K804" s="14"/>
      <c r="L804" s="16"/>
      <c r="M804" s="15" t="str">
        <f aca="false">IF($I804="","",IF($J804="Yes","Done",IF($I804&lt;AsOf,"Overdue","Open")))</f>
        <v/>
      </c>
    </row>
    <row r="805" customFormat="false" ht="15" hidden="false" customHeight="false" outlineLevel="0" collapsed="false">
      <c r="A805" s="16"/>
      <c r="B805" s="14"/>
      <c r="C805" s="15" t="str">
        <f aca="false">IF($B805="","",IFERROR(INDEX(Roster!$B$2:$B$301,MATCH($B805,Roster!$A$2:$A$301,0)),"ID not on Roster"))</f>
        <v/>
      </c>
      <c r="D805" s="14"/>
      <c r="E805" s="14"/>
      <c r="F805" s="14"/>
      <c r="G805" s="14"/>
      <c r="H805" s="14"/>
      <c r="I805" s="16"/>
      <c r="J805" s="14"/>
      <c r="K805" s="14"/>
      <c r="L805" s="16"/>
      <c r="M805" s="15" t="str">
        <f aca="false">IF($I805="","",IF($J805="Yes","Done",IF($I805&lt;AsOf,"Overdue","Open")))</f>
        <v/>
      </c>
    </row>
    <row r="806" customFormat="false" ht="15" hidden="false" customHeight="false" outlineLevel="0" collapsed="false">
      <c r="A806" s="16"/>
      <c r="B806" s="14"/>
      <c r="C806" s="15" t="str">
        <f aca="false">IF($B806="","",IFERROR(INDEX(Roster!$B$2:$B$301,MATCH($B806,Roster!$A$2:$A$301,0)),"ID not on Roster"))</f>
        <v/>
      </c>
      <c r="D806" s="14"/>
      <c r="E806" s="14"/>
      <c r="F806" s="14"/>
      <c r="G806" s="14"/>
      <c r="H806" s="14"/>
      <c r="I806" s="16"/>
      <c r="J806" s="14"/>
      <c r="K806" s="14"/>
      <c r="L806" s="16"/>
      <c r="M806" s="15" t="str">
        <f aca="false">IF($I806="","",IF($J806="Yes","Done",IF($I806&lt;AsOf,"Overdue","Open")))</f>
        <v/>
      </c>
    </row>
    <row r="807" customFormat="false" ht="15" hidden="false" customHeight="false" outlineLevel="0" collapsed="false">
      <c r="A807" s="16"/>
      <c r="B807" s="14"/>
      <c r="C807" s="15" t="str">
        <f aca="false">IF($B807="","",IFERROR(INDEX(Roster!$B$2:$B$301,MATCH($B807,Roster!$A$2:$A$301,0)),"ID not on Roster"))</f>
        <v/>
      </c>
      <c r="D807" s="14"/>
      <c r="E807" s="14"/>
      <c r="F807" s="14"/>
      <c r="G807" s="14"/>
      <c r="H807" s="14"/>
      <c r="I807" s="16"/>
      <c r="J807" s="14"/>
      <c r="K807" s="14"/>
      <c r="L807" s="16"/>
      <c r="M807" s="15" t="str">
        <f aca="false">IF($I807="","",IF($J807="Yes","Done",IF($I807&lt;AsOf,"Overdue","Open")))</f>
        <v/>
      </c>
    </row>
    <row r="808" customFormat="false" ht="15" hidden="false" customHeight="false" outlineLevel="0" collapsed="false">
      <c r="A808" s="16"/>
      <c r="B808" s="14"/>
      <c r="C808" s="15" t="str">
        <f aca="false">IF($B808="","",IFERROR(INDEX(Roster!$B$2:$B$301,MATCH($B808,Roster!$A$2:$A$301,0)),"ID not on Roster"))</f>
        <v/>
      </c>
      <c r="D808" s="14"/>
      <c r="E808" s="14"/>
      <c r="F808" s="14"/>
      <c r="G808" s="14"/>
      <c r="H808" s="14"/>
      <c r="I808" s="16"/>
      <c r="J808" s="14"/>
      <c r="K808" s="14"/>
      <c r="L808" s="16"/>
      <c r="M808" s="15" t="str">
        <f aca="false">IF($I808="","",IF($J808="Yes","Done",IF($I808&lt;AsOf,"Overdue","Open")))</f>
        <v/>
      </c>
    </row>
    <row r="809" customFormat="false" ht="15" hidden="false" customHeight="false" outlineLevel="0" collapsed="false">
      <c r="A809" s="16"/>
      <c r="B809" s="14"/>
      <c r="C809" s="15" t="str">
        <f aca="false">IF($B809="","",IFERROR(INDEX(Roster!$B$2:$B$301,MATCH($B809,Roster!$A$2:$A$301,0)),"ID not on Roster"))</f>
        <v/>
      </c>
      <c r="D809" s="14"/>
      <c r="E809" s="14"/>
      <c r="F809" s="14"/>
      <c r="G809" s="14"/>
      <c r="H809" s="14"/>
      <c r="I809" s="16"/>
      <c r="J809" s="14"/>
      <c r="K809" s="14"/>
      <c r="L809" s="16"/>
      <c r="M809" s="15" t="str">
        <f aca="false">IF($I809="","",IF($J809="Yes","Done",IF($I809&lt;AsOf,"Overdue","Open")))</f>
        <v/>
      </c>
    </row>
    <row r="810" customFormat="false" ht="15" hidden="false" customHeight="false" outlineLevel="0" collapsed="false">
      <c r="A810" s="16"/>
      <c r="B810" s="14"/>
      <c r="C810" s="15" t="str">
        <f aca="false">IF($B810="","",IFERROR(INDEX(Roster!$B$2:$B$301,MATCH($B810,Roster!$A$2:$A$301,0)),"ID not on Roster"))</f>
        <v/>
      </c>
      <c r="D810" s="14"/>
      <c r="E810" s="14"/>
      <c r="F810" s="14"/>
      <c r="G810" s="14"/>
      <c r="H810" s="14"/>
      <c r="I810" s="16"/>
      <c r="J810" s="14"/>
      <c r="K810" s="14"/>
      <c r="L810" s="16"/>
      <c r="M810" s="15" t="str">
        <f aca="false">IF($I810="","",IF($J810="Yes","Done",IF($I810&lt;AsOf,"Overdue","Open")))</f>
        <v/>
      </c>
    </row>
    <row r="811" customFormat="false" ht="15" hidden="false" customHeight="false" outlineLevel="0" collapsed="false">
      <c r="A811" s="16"/>
      <c r="B811" s="14"/>
      <c r="C811" s="15" t="str">
        <f aca="false">IF($B811="","",IFERROR(INDEX(Roster!$B$2:$B$301,MATCH($B811,Roster!$A$2:$A$301,0)),"ID not on Roster"))</f>
        <v/>
      </c>
      <c r="D811" s="14"/>
      <c r="E811" s="14"/>
      <c r="F811" s="14"/>
      <c r="G811" s="14"/>
      <c r="H811" s="14"/>
      <c r="I811" s="16"/>
      <c r="J811" s="14"/>
      <c r="K811" s="14"/>
      <c r="L811" s="16"/>
      <c r="M811" s="15" t="str">
        <f aca="false">IF($I811="","",IF($J811="Yes","Done",IF($I811&lt;AsOf,"Overdue","Open")))</f>
        <v/>
      </c>
    </row>
    <row r="812" customFormat="false" ht="15" hidden="false" customHeight="false" outlineLevel="0" collapsed="false">
      <c r="A812" s="16"/>
      <c r="B812" s="14"/>
      <c r="C812" s="15" t="str">
        <f aca="false">IF($B812="","",IFERROR(INDEX(Roster!$B$2:$B$301,MATCH($B812,Roster!$A$2:$A$301,0)),"ID not on Roster"))</f>
        <v/>
      </c>
      <c r="D812" s="14"/>
      <c r="E812" s="14"/>
      <c r="F812" s="14"/>
      <c r="G812" s="14"/>
      <c r="H812" s="14"/>
      <c r="I812" s="16"/>
      <c r="J812" s="14"/>
      <c r="K812" s="14"/>
      <c r="L812" s="16"/>
      <c r="M812" s="15" t="str">
        <f aca="false">IF($I812="","",IF($J812="Yes","Done",IF($I812&lt;AsOf,"Overdue","Open")))</f>
        <v/>
      </c>
    </row>
    <row r="813" customFormat="false" ht="15" hidden="false" customHeight="false" outlineLevel="0" collapsed="false">
      <c r="A813" s="16"/>
      <c r="B813" s="14"/>
      <c r="C813" s="15" t="str">
        <f aca="false">IF($B813="","",IFERROR(INDEX(Roster!$B$2:$B$301,MATCH($B813,Roster!$A$2:$A$301,0)),"ID not on Roster"))</f>
        <v/>
      </c>
      <c r="D813" s="14"/>
      <c r="E813" s="14"/>
      <c r="F813" s="14"/>
      <c r="G813" s="14"/>
      <c r="H813" s="14"/>
      <c r="I813" s="16"/>
      <c r="J813" s="14"/>
      <c r="K813" s="14"/>
      <c r="L813" s="16"/>
      <c r="M813" s="15" t="str">
        <f aca="false">IF($I813="","",IF($J813="Yes","Done",IF($I813&lt;AsOf,"Overdue","Open")))</f>
        <v/>
      </c>
    </row>
    <row r="814" customFormat="false" ht="15" hidden="false" customHeight="false" outlineLevel="0" collapsed="false">
      <c r="A814" s="16"/>
      <c r="B814" s="14"/>
      <c r="C814" s="15" t="str">
        <f aca="false">IF($B814="","",IFERROR(INDEX(Roster!$B$2:$B$301,MATCH($B814,Roster!$A$2:$A$301,0)),"ID not on Roster"))</f>
        <v/>
      </c>
      <c r="D814" s="14"/>
      <c r="E814" s="14"/>
      <c r="F814" s="14"/>
      <c r="G814" s="14"/>
      <c r="H814" s="14"/>
      <c r="I814" s="16"/>
      <c r="J814" s="14"/>
      <c r="K814" s="14"/>
      <c r="L814" s="16"/>
      <c r="M814" s="15" t="str">
        <f aca="false">IF($I814="","",IF($J814="Yes","Done",IF($I814&lt;AsOf,"Overdue","Open")))</f>
        <v/>
      </c>
    </row>
    <row r="815" customFormat="false" ht="15" hidden="false" customHeight="false" outlineLevel="0" collapsed="false">
      <c r="A815" s="16"/>
      <c r="B815" s="14"/>
      <c r="C815" s="15" t="str">
        <f aca="false">IF($B815="","",IFERROR(INDEX(Roster!$B$2:$B$301,MATCH($B815,Roster!$A$2:$A$301,0)),"ID not on Roster"))</f>
        <v/>
      </c>
      <c r="D815" s="14"/>
      <c r="E815" s="14"/>
      <c r="F815" s="14"/>
      <c r="G815" s="14"/>
      <c r="H815" s="14"/>
      <c r="I815" s="16"/>
      <c r="J815" s="14"/>
      <c r="K815" s="14"/>
      <c r="L815" s="16"/>
      <c r="M815" s="15" t="str">
        <f aca="false">IF($I815="","",IF($J815="Yes","Done",IF($I815&lt;AsOf,"Overdue","Open")))</f>
        <v/>
      </c>
    </row>
    <row r="816" customFormat="false" ht="15" hidden="false" customHeight="false" outlineLevel="0" collapsed="false">
      <c r="A816" s="16"/>
      <c r="B816" s="14"/>
      <c r="C816" s="15" t="str">
        <f aca="false">IF($B816="","",IFERROR(INDEX(Roster!$B$2:$B$301,MATCH($B816,Roster!$A$2:$A$301,0)),"ID not on Roster"))</f>
        <v/>
      </c>
      <c r="D816" s="14"/>
      <c r="E816" s="14"/>
      <c r="F816" s="14"/>
      <c r="G816" s="14"/>
      <c r="H816" s="14"/>
      <c r="I816" s="16"/>
      <c r="J816" s="14"/>
      <c r="K816" s="14"/>
      <c r="L816" s="16"/>
      <c r="M816" s="15" t="str">
        <f aca="false">IF($I816="","",IF($J816="Yes","Done",IF($I816&lt;AsOf,"Overdue","Open")))</f>
        <v/>
      </c>
    </row>
    <row r="817" customFormat="false" ht="15" hidden="false" customHeight="false" outlineLevel="0" collapsed="false">
      <c r="A817" s="16"/>
      <c r="B817" s="14"/>
      <c r="C817" s="15" t="str">
        <f aca="false">IF($B817="","",IFERROR(INDEX(Roster!$B$2:$B$301,MATCH($B817,Roster!$A$2:$A$301,0)),"ID not on Roster"))</f>
        <v/>
      </c>
      <c r="D817" s="14"/>
      <c r="E817" s="14"/>
      <c r="F817" s="14"/>
      <c r="G817" s="14"/>
      <c r="H817" s="14"/>
      <c r="I817" s="16"/>
      <c r="J817" s="14"/>
      <c r="K817" s="14"/>
      <c r="L817" s="16"/>
      <c r="M817" s="15" t="str">
        <f aca="false">IF($I817="","",IF($J817="Yes","Done",IF($I817&lt;AsOf,"Overdue","Open")))</f>
        <v/>
      </c>
    </row>
    <row r="818" customFormat="false" ht="15" hidden="false" customHeight="false" outlineLevel="0" collapsed="false">
      <c r="A818" s="16"/>
      <c r="B818" s="14"/>
      <c r="C818" s="15" t="str">
        <f aca="false">IF($B818="","",IFERROR(INDEX(Roster!$B$2:$B$301,MATCH($B818,Roster!$A$2:$A$301,0)),"ID not on Roster"))</f>
        <v/>
      </c>
      <c r="D818" s="14"/>
      <c r="E818" s="14"/>
      <c r="F818" s="14"/>
      <c r="G818" s="14"/>
      <c r="H818" s="14"/>
      <c r="I818" s="16"/>
      <c r="J818" s="14"/>
      <c r="K818" s="14"/>
      <c r="L818" s="16"/>
      <c r="M818" s="15" t="str">
        <f aca="false">IF($I818="","",IF($J818="Yes","Done",IF($I818&lt;AsOf,"Overdue","Open")))</f>
        <v/>
      </c>
    </row>
    <row r="819" customFormat="false" ht="15" hidden="false" customHeight="false" outlineLevel="0" collapsed="false">
      <c r="A819" s="16"/>
      <c r="B819" s="14"/>
      <c r="C819" s="15" t="str">
        <f aca="false">IF($B819="","",IFERROR(INDEX(Roster!$B$2:$B$301,MATCH($B819,Roster!$A$2:$A$301,0)),"ID not on Roster"))</f>
        <v/>
      </c>
      <c r="D819" s="14"/>
      <c r="E819" s="14"/>
      <c r="F819" s="14"/>
      <c r="G819" s="14"/>
      <c r="H819" s="14"/>
      <c r="I819" s="16"/>
      <c r="J819" s="14"/>
      <c r="K819" s="14"/>
      <c r="L819" s="16"/>
      <c r="M819" s="15" t="str">
        <f aca="false">IF($I819="","",IF($J819="Yes","Done",IF($I819&lt;AsOf,"Overdue","Open")))</f>
        <v/>
      </c>
    </row>
    <row r="820" customFormat="false" ht="15" hidden="false" customHeight="false" outlineLevel="0" collapsed="false">
      <c r="A820" s="16"/>
      <c r="B820" s="14"/>
      <c r="C820" s="15" t="str">
        <f aca="false">IF($B820="","",IFERROR(INDEX(Roster!$B$2:$B$301,MATCH($B820,Roster!$A$2:$A$301,0)),"ID not on Roster"))</f>
        <v/>
      </c>
      <c r="D820" s="14"/>
      <c r="E820" s="14"/>
      <c r="F820" s="14"/>
      <c r="G820" s="14"/>
      <c r="H820" s="14"/>
      <c r="I820" s="16"/>
      <c r="J820" s="14"/>
      <c r="K820" s="14"/>
      <c r="L820" s="16"/>
      <c r="M820" s="15" t="str">
        <f aca="false">IF($I820="","",IF($J820="Yes","Done",IF($I820&lt;AsOf,"Overdue","Open")))</f>
        <v/>
      </c>
    </row>
    <row r="821" customFormat="false" ht="15" hidden="false" customHeight="false" outlineLevel="0" collapsed="false">
      <c r="A821" s="16"/>
      <c r="B821" s="14"/>
      <c r="C821" s="15" t="str">
        <f aca="false">IF($B821="","",IFERROR(INDEX(Roster!$B$2:$B$301,MATCH($B821,Roster!$A$2:$A$301,0)),"ID not on Roster"))</f>
        <v/>
      </c>
      <c r="D821" s="14"/>
      <c r="E821" s="14"/>
      <c r="F821" s="14"/>
      <c r="G821" s="14"/>
      <c r="H821" s="14"/>
      <c r="I821" s="16"/>
      <c r="J821" s="14"/>
      <c r="K821" s="14"/>
      <c r="L821" s="16"/>
      <c r="M821" s="15" t="str">
        <f aca="false">IF($I821="","",IF($J821="Yes","Done",IF($I821&lt;AsOf,"Overdue","Open")))</f>
        <v/>
      </c>
    </row>
    <row r="822" customFormat="false" ht="15" hidden="false" customHeight="false" outlineLevel="0" collapsed="false">
      <c r="A822" s="16"/>
      <c r="B822" s="14"/>
      <c r="C822" s="15" t="str">
        <f aca="false">IF($B822="","",IFERROR(INDEX(Roster!$B$2:$B$301,MATCH($B822,Roster!$A$2:$A$301,0)),"ID not on Roster"))</f>
        <v/>
      </c>
      <c r="D822" s="14"/>
      <c r="E822" s="14"/>
      <c r="F822" s="14"/>
      <c r="G822" s="14"/>
      <c r="H822" s="14"/>
      <c r="I822" s="16"/>
      <c r="J822" s="14"/>
      <c r="K822" s="14"/>
      <c r="L822" s="16"/>
      <c r="M822" s="15" t="str">
        <f aca="false">IF($I822="","",IF($J822="Yes","Done",IF($I822&lt;AsOf,"Overdue","Open")))</f>
        <v/>
      </c>
    </row>
    <row r="823" customFormat="false" ht="15" hidden="false" customHeight="false" outlineLevel="0" collapsed="false">
      <c r="A823" s="16"/>
      <c r="B823" s="14"/>
      <c r="C823" s="15" t="str">
        <f aca="false">IF($B823="","",IFERROR(INDEX(Roster!$B$2:$B$301,MATCH($B823,Roster!$A$2:$A$301,0)),"ID not on Roster"))</f>
        <v/>
      </c>
      <c r="D823" s="14"/>
      <c r="E823" s="14"/>
      <c r="F823" s="14"/>
      <c r="G823" s="14"/>
      <c r="H823" s="14"/>
      <c r="I823" s="16"/>
      <c r="J823" s="14"/>
      <c r="K823" s="14"/>
      <c r="L823" s="16"/>
      <c r="M823" s="15" t="str">
        <f aca="false">IF($I823="","",IF($J823="Yes","Done",IF($I823&lt;AsOf,"Overdue","Open")))</f>
        <v/>
      </c>
    </row>
    <row r="824" customFormat="false" ht="15" hidden="false" customHeight="false" outlineLevel="0" collapsed="false">
      <c r="A824" s="16"/>
      <c r="B824" s="14"/>
      <c r="C824" s="15" t="str">
        <f aca="false">IF($B824="","",IFERROR(INDEX(Roster!$B$2:$B$301,MATCH($B824,Roster!$A$2:$A$301,0)),"ID not on Roster"))</f>
        <v/>
      </c>
      <c r="D824" s="14"/>
      <c r="E824" s="14"/>
      <c r="F824" s="14"/>
      <c r="G824" s="14"/>
      <c r="H824" s="14"/>
      <c r="I824" s="16"/>
      <c r="J824" s="14"/>
      <c r="K824" s="14"/>
      <c r="L824" s="16"/>
      <c r="M824" s="15" t="str">
        <f aca="false">IF($I824="","",IF($J824="Yes","Done",IF($I824&lt;AsOf,"Overdue","Open")))</f>
        <v/>
      </c>
    </row>
    <row r="825" customFormat="false" ht="15" hidden="false" customHeight="false" outlineLevel="0" collapsed="false">
      <c r="A825" s="16"/>
      <c r="B825" s="14"/>
      <c r="C825" s="15" t="str">
        <f aca="false">IF($B825="","",IFERROR(INDEX(Roster!$B$2:$B$301,MATCH($B825,Roster!$A$2:$A$301,0)),"ID not on Roster"))</f>
        <v/>
      </c>
      <c r="D825" s="14"/>
      <c r="E825" s="14"/>
      <c r="F825" s="14"/>
      <c r="G825" s="14"/>
      <c r="H825" s="14"/>
      <c r="I825" s="16"/>
      <c r="J825" s="14"/>
      <c r="K825" s="14"/>
      <c r="L825" s="16"/>
      <c r="M825" s="15" t="str">
        <f aca="false">IF($I825="","",IF($J825="Yes","Done",IF($I825&lt;AsOf,"Overdue","Open")))</f>
        <v/>
      </c>
    </row>
    <row r="826" customFormat="false" ht="15" hidden="false" customHeight="false" outlineLevel="0" collapsed="false">
      <c r="A826" s="16"/>
      <c r="B826" s="14"/>
      <c r="C826" s="15" t="str">
        <f aca="false">IF($B826="","",IFERROR(INDEX(Roster!$B$2:$B$301,MATCH($B826,Roster!$A$2:$A$301,0)),"ID not on Roster"))</f>
        <v/>
      </c>
      <c r="D826" s="14"/>
      <c r="E826" s="14"/>
      <c r="F826" s="14"/>
      <c r="G826" s="14"/>
      <c r="H826" s="14"/>
      <c r="I826" s="16"/>
      <c r="J826" s="14"/>
      <c r="K826" s="14"/>
      <c r="L826" s="16"/>
      <c r="M826" s="15" t="str">
        <f aca="false">IF($I826="","",IF($J826="Yes","Done",IF($I826&lt;AsOf,"Overdue","Open")))</f>
        <v/>
      </c>
    </row>
    <row r="827" customFormat="false" ht="15" hidden="false" customHeight="false" outlineLevel="0" collapsed="false">
      <c r="A827" s="16"/>
      <c r="B827" s="14"/>
      <c r="C827" s="15" t="str">
        <f aca="false">IF($B827="","",IFERROR(INDEX(Roster!$B$2:$B$301,MATCH($B827,Roster!$A$2:$A$301,0)),"ID not on Roster"))</f>
        <v/>
      </c>
      <c r="D827" s="14"/>
      <c r="E827" s="14"/>
      <c r="F827" s="14"/>
      <c r="G827" s="14"/>
      <c r="H827" s="14"/>
      <c r="I827" s="16"/>
      <c r="J827" s="14"/>
      <c r="K827" s="14"/>
      <c r="L827" s="16"/>
      <c r="M827" s="15" t="str">
        <f aca="false">IF($I827="","",IF($J827="Yes","Done",IF($I827&lt;AsOf,"Overdue","Open")))</f>
        <v/>
      </c>
    </row>
    <row r="828" customFormat="false" ht="15" hidden="false" customHeight="false" outlineLevel="0" collapsed="false">
      <c r="A828" s="16"/>
      <c r="B828" s="14"/>
      <c r="C828" s="15" t="str">
        <f aca="false">IF($B828="","",IFERROR(INDEX(Roster!$B$2:$B$301,MATCH($B828,Roster!$A$2:$A$301,0)),"ID not on Roster"))</f>
        <v/>
      </c>
      <c r="D828" s="14"/>
      <c r="E828" s="14"/>
      <c r="F828" s="14"/>
      <c r="G828" s="14"/>
      <c r="H828" s="14"/>
      <c r="I828" s="16"/>
      <c r="J828" s="14"/>
      <c r="K828" s="14"/>
      <c r="L828" s="16"/>
      <c r="M828" s="15" t="str">
        <f aca="false">IF($I828="","",IF($J828="Yes","Done",IF($I828&lt;AsOf,"Overdue","Open")))</f>
        <v/>
      </c>
    </row>
    <row r="829" customFormat="false" ht="15" hidden="false" customHeight="false" outlineLevel="0" collapsed="false">
      <c r="A829" s="16"/>
      <c r="B829" s="14"/>
      <c r="C829" s="15" t="str">
        <f aca="false">IF($B829="","",IFERROR(INDEX(Roster!$B$2:$B$301,MATCH($B829,Roster!$A$2:$A$301,0)),"ID not on Roster"))</f>
        <v/>
      </c>
      <c r="D829" s="14"/>
      <c r="E829" s="14"/>
      <c r="F829" s="14"/>
      <c r="G829" s="14"/>
      <c r="H829" s="14"/>
      <c r="I829" s="16"/>
      <c r="J829" s="14"/>
      <c r="K829" s="14"/>
      <c r="L829" s="16"/>
      <c r="M829" s="15" t="str">
        <f aca="false">IF($I829="","",IF($J829="Yes","Done",IF($I829&lt;AsOf,"Overdue","Open")))</f>
        <v/>
      </c>
    </row>
    <row r="830" customFormat="false" ht="15" hidden="false" customHeight="false" outlineLevel="0" collapsed="false">
      <c r="A830" s="16"/>
      <c r="B830" s="14"/>
      <c r="C830" s="15" t="str">
        <f aca="false">IF($B830="","",IFERROR(INDEX(Roster!$B$2:$B$301,MATCH($B830,Roster!$A$2:$A$301,0)),"ID not on Roster"))</f>
        <v/>
      </c>
      <c r="D830" s="14"/>
      <c r="E830" s="14"/>
      <c r="F830" s="14"/>
      <c r="G830" s="14"/>
      <c r="H830" s="14"/>
      <c r="I830" s="16"/>
      <c r="J830" s="14"/>
      <c r="K830" s="14"/>
      <c r="L830" s="16"/>
      <c r="M830" s="15" t="str">
        <f aca="false">IF($I830="","",IF($J830="Yes","Done",IF($I830&lt;AsOf,"Overdue","Open")))</f>
        <v/>
      </c>
    </row>
    <row r="831" customFormat="false" ht="15" hidden="false" customHeight="false" outlineLevel="0" collapsed="false">
      <c r="A831" s="16"/>
      <c r="B831" s="14"/>
      <c r="C831" s="15" t="str">
        <f aca="false">IF($B831="","",IFERROR(INDEX(Roster!$B$2:$B$301,MATCH($B831,Roster!$A$2:$A$301,0)),"ID not on Roster"))</f>
        <v/>
      </c>
      <c r="D831" s="14"/>
      <c r="E831" s="14"/>
      <c r="F831" s="14"/>
      <c r="G831" s="14"/>
      <c r="H831" s="14"/>
      <c r="I831" s="16"/>
      <c r="J831" s="14"/>
      <c r="K831" s="14"/>
      <c r="L831" s="16"/>
      <c r="M831" s="15" t="str">
        <f aca="false">IF($I831="","",IF($J831="Yes","Done",IF($I831&lt;AsOf,"Overdue","Open")))</f>
        <v/>
      </c>
    </row>
    <row r="832" customFormat="false" ht="15" hidden="false" customHeight="false" outlineLevel="0" collapsed="false">
      <c r="A832" s="16"/>
      <c r="B832" s="14"/>
      <c r="C832" s="15" t="str">
        <f aca="false">IF($B832="","",IFERROR(INDEX(Roster!$B$2:$B$301,MATCH($B832,Roster!$A$2:$A$301,0)),"ID not on Roster"))</f>
        <v/>
      </c>
      <c r="D832" s="14"/>
      <c r="E832" s="14"/>
      <c r="F832" s="14"/>
      <c r="G832" s="14"/>
      <c r="H832" s="14"/>
      <c r="I832" s="16"/>
      <c r="J832" s="14"/>
      <c r="K832" s="14"/>
      <c r="L832" s="16"/>
      <c r="M832" s="15" t="str">
        <f aca="false">IF($I832="","",IF($J832="Yes","Done",IF($I832&lt;AsOf,"Overdue","Open")))</f>
        <v/>
      </c>
    </row>
    <row r="833" customFormat="false" ht="15" hidden="false" customHeight="false" outlineLevel="0" collapsed="false">
      <c r="A833" s="16"/>
      <c r="B833" s="14"/>
      <c r="C833" s="15" t="str">
        <f aca="false">IF($B833="","",IFERROR(INDEX(Roster!$B$2:$B$301,MATCH($B833,Roster!$A$2:$A$301,0)),"ID not on Roster"))</f>
        <v/>
      </c>
      <c r="D833" s="14"/>
      <c r="E833" s="14"/>
      <c r="F833" s="14"/>
      <c r="G833" s="14"/>
      <c r="H833" s="14"/>
      <c r="I833" s="16"/>
      <c r="J833" s="14"/>
      <c r="K833" s="14"/>
      <c r="L833" s="16"/>
      <c r="M833" s="15" t="str">
        <f aca="false">IF($I833="","",IF($J833="Yes","Done",IF($I833&lt;AsOf,"Overdue","Open")))</f>
        <v/>
      </c>
    </row>
    <row r="834" customFormat="false" ht="15" hidden="false" customHeight="false" outlineLevel="0" collapsed="false">
      <c r="A834" s="16"/>
      <c r="B834" s="14"/>
      <c r="C834" s="15" t="str">
        <f aca="false">IF($B834="","",IFERROR(INDEX(Roster!$B$2:$B$301,MATCH($B834,Roster!$A$2:$A$301,0)),"ID not on Roster"))</f>
        <v/>
      </c>
      <c r="D834" s="14"/>
      <c r="E834" s="14"/>
      <c r="F834" s="14"/>
      <c r="G834" s="14"/>
      <c r="H834" s="14"/>
      <c r="I834" s="16"/>
      <c r="J834" s="14"/>
      <c r="K834" s="14"/>
      <c r="L834" s="16"/>
      <c r="M834" s="15" t="str">
        <f aca="false">IF($I834="","",IF($J834="Yes","Done",IF($I834&lt;AsOf,"Overdue","Open")))</f>
        <v/>
      </c>
    </row>
    <row r="835" customFormat="false" ht="15" hidden="false" customHeight="false" outlineLevel="0" collapsed="false">
      <c r="A835" s="16"/>
      <c r="B835" s="14"/>
      <c r="C835" s="15" t="str">
        <f aca="false">IF($B835="","",IFERROR(INDEX(Roster!$B$2:$B$301,MATCH($B835,Roster!$A$2:$A$301,0)),"ID not on Roster"))</f>
        <v/>
      </c>
      <c r="D835" s="14"/>
      <c r="E835" s="14"/>
      <c r="F835" s="14"/>
      <c r="G835" s="14"/>
      <c r="H835" s="14"/>
      <c r="I835" s="16"/>
      <c r="J835" s="14"/>
      <c r="K835" s="14"/>
      <c r="L835" s="16"/>
      <c r="M835" s="15" t="str">
        <f aca="false">IF($I835="","",IF($J835="Yes","Done",IF($I835&lt;AsOf,"Overdue","Open")))</f>
        <v/>
      </c>
    </row>
    <row r="836" customFormat="false" ht="15" hidden="false" customHeight="false" outlineLevel="0" collapsed="false">
      <c r="A836" s="16"/>
      <c r="B836" s="14"/>
      <c r="C836" s="15" t="str">
        <f aca="false">IF($B836="","",IFERROR(INDEX(Roster!$B$2:$B$301,MATCH($B836,Roster!$A$2:$A$301,0)),"ID not on Roster"))</f>
        <v/>
      </c>
      <c r="D836" s="14"/>
      <c r="E836" s="14"/>
      <c r="F836" s="14"/>
      <c r="G836" s="14"/>
      <c r="H836" s="14"/>
      <c r="I836" s="16"/>
      <c r="J836" s="14"/>
      <c r="K836" s="14"/>
      <c r="L836" s="16"/>
      <c r="M836" s="15" t="str">
        <f aca="false">IF($I836="","",IF($J836="Yes","Done",IF($I836&lt;AsOf,"Overdue","Open")))</f>
        <v/>
      </c>
    </row>
    <row r="837" customFormat="false" ht="15" hidden="false" customHeight="false" outlineLevel="0" collapsed="false">
      <c r="A837" s="16"/>
      <c r="B837" s="14"/>
      <c r="C837" s="15" t="str">
        <f aca="false">IF($B837="","",IFERROR(INDEX(Roster!$B$2:$B$301,MATCH($B837,Roster!$A$2:$A$301,0)),"ID not on Roster"))</f>
        <v/>
      </c>
      <c r="D837" s="14"/>
      <c r="E837" s="14"/>
      <c r="F837" s="14"/>
      <c r="G837" s="14"/>
      <c r="H837" s="14"/>
      <c r="I837" s="16"/>
      <c r="J837" s="14"/>
      <c r="K837" s="14"/>
      <c r="L837" s="16"/>
      <c r="M837" s="15" t="str">
        <f aca="false">IF($I837="","",IF($J837="Yes","Done",IF($I837&lt;AsOf,"Overdue","Open")))</f>
        <v/>
      </c>
    </row>
    <row r="838" customFormat="false" ht="15" hidden="false" customHeight="false" outlineLevel="0" collapsed="false">
      <c r="A838" s="16"/>
      <c r="B838" s="14"/>
      <c r="C838" s="15" t="str">
        <f aca="false">IF($B838="","",IFERROR(INDEX(Roster!$B$2:$B$301,MATCH($B838,Roster!$A$2:$A$301,0)),"ID not on Roster"))</f>
        <v/>
      </c>
      <c r="D838" s="14"/>
      <c r="E838" s="14"/>
      <c r="F838" s="14"/>
      <c r="G838" s="14"/>
      <c r="H838" s="14"/>
      <c r="I838" s="16"/>
      <c r="J838" s="14"/>
      <c r="K838" s="14"/>
      <c r="L838" s="16"/>
      <c r="M838" s="15" t="str">
        <f aca="false">IF($I838="","",IF($J838="Yes","Done",IF($I838&lt;AsOf,"Overdue","Open")))</f>
        <v/>
      </c>
    </row>
    <row r="839" customFormat="false" ht="15" hidden="false" customHeight="false" outlineLevel="0" collapsed="false">
      <c r="A839" s="16"/>
      <c r="B839" s="14"/>
      <c r="C839" s="15" t="str">
        <f aca="false">IF($B839="","",IFERROR(INDEX(Roster!$B$2:$B$301,MATCH($B839,Roster!$A$2:$A$301,0)),"ID not on Roster"))</f>
        <v/>
      </c>
      <c r="D839" s="14"/>
      <c r="E839" s="14"/>
      <c r="F839" s="14"/>
      <c r="G839" s="14"/>
      <c r="H839" s="14"/>
      <c r="I839" s="16"/>
      <c r="J839" s="14"/>
      <c r="K839" s="14"/>
      <c r="L839" s="16"/>
      <c r="M839" s="15" t="str">
        <f aca="false">IF($I839="","",IF($J839="Yes","Done",IF($I839&lt;AsOf,"Overdue","Open")))</f>
        <v/>
      </c>
    </row>
    <row r="840" customFormat="false" ht="15" hidden="false" customHeight="false" outlineLevel="0" collapsed="false">
      <c r="A840" s="16"/>
      <c r="B840" s="14"/>
      <c r="C840" s="15" t="str">
        <f aca="false">IF($B840="","",IFERROR(INDEX(Roster!$B$2:$B$301,MATCH($B840,Roster!$A$2:$A$301,0)),"ID not on Roster"))</f>
        <v/>
      </c>
      <c r="D840" s="14"/>
      <c r="E840" s="14"/>
      <c r="F840" s="14"/>
      <c r="G840" s="14"/>
      <c r="H840" s="14"/>
      <c r="I840" s="16"/>
      <c r="J840" s="14"/>
      <c r="K840" s="14"/>
      <c r="L840" s="16"/>
      <c r="M840" s="15" t="str">
        <f aca="false">IF($I840="","",IF($J840="Yes","Done",IF($I840&lt;AsOf,"Overdue","Open")))</f>
        <v/>
      </c>
    </row>
    <row r="841" customFormat="false" ht="15" hidden="false" customHeight="false" outlineLevel="0" collapsed="false">
      <c r="A841" s="16"/>
      <c r="B841" s="14"/>
      <c r="C841" s="15" t="str">
        <f aca="false">IF($B841="","",IFERROR(INDEX(Roster!$B$2:$B$301,MATCH($B841,Roster!$A$2:$A$301,0)),"ID not on Roster"))</f>
        <v/>
      </c>
      <c r="D841" s="14"/>
      <c r="E841" s="14"/>
      <c r="F841" s="14"/>
      <c r="G841" s="14"/>
      <c r="H841" s="14"/>
      <c r="I841" s="16"/>
      <c r="J841" s="14"/>
      <c r="K841" s="14"/>
      <c r="L841" s="16"/>
      <c r="M841" s="15" t="str">
        <f aca="false">IF($I841="","",IF($J841="Yes","Done",IF($I841&lt;AsOf,"Overdue","Open")))</f>
        <v/>
      </c>
    </row>
    <row r="842" customFormat="false" ht="15" hidden="false" customHeight="false" outlineLevel="0" collapsed="false">
      <c r="A842" s="16"/>
      <c r="B842" s="14"/>
      <c r="C842" s="15" t="str">
        <f aca="false">IF($B842="","",IFERROR(INDEX(Roster!$B$2:$B$301,MATCH($B842,Roster!$A$2:$A$301,0)),"ID not on Roster"))</f>
        <v/>
      </c>
      <c r="D842" s="14"/>
      <c r="E842" s="14"/>
      <c r="F842" s="14"/>
      <c r="G842" s="14"/>
      <c r="H842" s="14"/>
      <c r="I842" s="16"/>
      <c r="J842" s="14"/>
      <c r="K842" s="14"/>
      <c r="L842" s="16"/>
      <c r="M842" s="15" t="str">
        <f aca="false">IF($I842="","",IF($J842="Yes","Done",IF($I842&lt;AsOf,"Overdue","Open")))</f>
        <v/>
      </c>
    </row>
    <row r="843" customFormat="false" ht="15" hidden="false" customHeight="false" outlineLevel="0" collapsed="false">
      <c r="A843" s="16"/>
      <c r="B843" s="14"/>
      <c r="C843" s="15" t="str">
        <f aca="false">IF($B843="","",IFERROR(INDEX(Roster!$B$2:$B$301,MATCH($B843,Roster!$A$2:$A$301,0)),"ID not on Roster"))</f>
        <v/>
      </c>
      <c r="D843" s="14"/>
      <c r="E843" s="14"/>
      <c r="F843" s="14"/>
      <c r="G843" s="14"/>
      <c r="H843" s="14"/>
      <c r="I843" s="16"/>
      <c r="J843" s="14"/>
      <c r="K843" s="14"/>
      <c r="L843" s="16"/>
      <c r="M843" s="15" t="str">
        <f aca="false">IF($I843="","",IF($J843="Yes","Done",IF($I843&lt;AsOf,"Overdue","Open")))</f>
        <v/>
      </c>
    </row>
    <row r="844" customFormat="false" ht="15" hidden="false" customHeight="false" outlineLevel="0" collapsed="false">
      <c r="A844" s="16"/>
      <c r="B844" s="14"/>
      <c r="C844" s="15" t="str">
        <f aca="false">IF($B844="","",IFERROR(INDEX(Roster!$B$2:$B$301,MATCH($B844,Roster!$A$2:$A$301,0)),"ID not on Roster"))</f>
        <v/>
      </c>
      <c r="D844" s="14"/>
      <c r="E844" s="14"/>
      <c r="F844" s="14"/>
      <c r="G844" s="14"/>
      <c r="H844" s="14"/>
      <c r="I844" s="16"/>
      <c r="J844" s="14"/>
      <c r="K844" s="14"/>
      <c r="L844" s="16"/>
      <c r="M844" s="15" t="str">
        <f aca="false">IF($I844="","",IF($J844="Yes","Done",IF($I844&lt;AsOf,"Overdue","Open")))</f>
        <v/>
      </c>
    </row>
    <row r="845" customFormat="false" ht="15" hidden="false" customHeight="false" outlineLevel="0" collapsed="false">
      <c r="A845" s="16"/>
      <c r="B845" s="14"/>
      <c r="C845" s="15" t="str">
        <f aca="false">IF($B845="","",IFERROR(INDEX(Roster!$B$2:$B$301,MATCH($B845,Roster!$A$2:$A$301,0)),"ID not on Roster"))</f>
        <v/>
      </c>
      <c r="D845" s="14"/>
      <c r="E845" s="14"/>
      <c r="F845" s="14"/>
      <c r="G845" s="14"/>
      <c r="H845" s="14"/>
      <c r="I845" s="16"/>
      <c r="J845" s="14"/>
      <c r="K845" s="14"/>
      <c r="L845" s="16"/>
      <c r="M845" s="15" t="str">
        <f aca="false">IF($I845="","",IF($J845="Yes","Done",IF($I845&lt;AsOf,"Overdue","Open")))</f>
        <v/>
      </c>
    </row>
    <row r="846" customFormat="false" ht="15" hidden="false" customHeight="false" outlineLevel="0" collapsed="false">
      <c r="A846" s="16"/>
      <c r="B846" s="14"/>
      <c r="C846" s="15" t="str">
        <f aca="false">IF($B846="","",IFERROR(INDEX(Roster!$B$2:$B$301,MATCH($B846,Roster!$A$2:$A$301,0)),"ID not on Roster"))</f>
        <v/>
      </c>
      <c r="D846" s="14"/>
      <c r="E846" s="14"/>
      <c r="F846" s="14"/>
      <c r="G846" s="14"/>
      <c r="H846" s="14"/>
      <c r="I846" s="16"/>
      <c r="J846" s="14"/>
      <c r="K846" s="14"/>
      <c r="L846" s="16"/>
      <c r="M846" s="15" t="str">
        <f aca="false">IF($I846="","",IF($J846="Yes","Done",IF($I846&lt;AsOf,"Overdue","Open")))</f>
        <v/>
      </c>
    </row>
    <row r="847" customFormat="false" ht="15" hidden="false" customHeight="false" outlineLevel="0" collapsed="false">
      <c r="A847" s="16"/>
      <c r="B847" s="14"/>
      <c r="C847" s="15" t="str">
        <f aca="false">IF($B847="","",IFERROR(INDEX(Roster!$B$2:$B$301,MATCH($B847,Roster!$A$2:$A$301,0)),"ID not on Roster"))</f>
        <v/>
      </c>
      <c r="D847" s="14"/>
      <c r="E847" s="14"/>
      <c r="F847" s="14"/>
      <c r="G847" s="14"/>
      <c r="H847" s="14"/>
      <c r="I847" s="16"/>
      <c r="J847" s="14"/>
      <c r="K847" s="14"/>
      <c r="L847" s="16"/>
      <c r="M847" s="15" t="str">
        <f aca="false">IF($I847="","",IF($J847="Yes","Done",IF($I847&lt;AsOf,"Overdue","Open")))</f>
        <v/>
      </c>
    </row>
    <row r="848" customFormat="false" ht="15" hidden="false" customHeight="false" outlineLevel="0" collapsed="false">
      <c r="A848" s="16"/>
      <c r="B848" s="14"/>
      <c r="C848" s="15" t="str">
        <f aca="false">IF($B848="","",IFERROR(INDEX(Roster!$B$2:$B$301,MATCH($B848,Roster!$A$2:$A$301,0)),"ID not on Roster"))</f>
        <v/>
      </c>
      <c r="D848" s="14"/>
      <c r="E848" s="14"/>
      <c r="F848" s="14"/>
      <c r="G848" s="14"/>
      <c r="H848" s="14"/>
      <c r="I848" s="16"/>
      <c r="J848" s="14"/>
      <c r="K848" s="14"/>
      <c r="L848" s="16"/>
      <c r="M848" s="15" t="str">
        <f aca="false">IF($I848="","",IF($J848="Yes","Done",IF($I848&lt;AsOf,"Overdue","Open")))</f>
        <v/>
      </c>
    </row>
    <row r="849" customFormat="false" ht="15" hidden="false" customHeight="false" outlineLevel="0" collapsed="false">
      <c r="A849" s="16"/>
      <c r="B849" s="14"/>
      <c r="C849" s="15" t="str">
        <f aca="false">IF($B849="","",IFERROR(INDEX(Roster!$B$2:$B$301,MATCH($B849,Roster!$A$2:$A$301,0)),"ID not on Roster"))</f>
        <v/>
      </c>
      <c r="D849" s="14"/>
      <c r="E849" s="14"/>
      <c r="F849" s="14"/>
      <c r="G849" s="14"/>
      <c r="H849" s="14"/>
      <c r="I849" s="16"/>
      <c r="J849" s="14"/>
      <c r="K849" s="14"/>
      <c r="L849" s="16"/>
      <c r="M849" s="15" t="str">
        <f aca="false">IF($I849="","",IF($J849="Yes","Done",IF($I849&lt;AsOf,"Overdue","Open")))</f>
        <v/>
      </c>
    </row>
    <row r="850" customFormat="false" ht="15" hidden="false" customHeight="false" outlineLevel="0" collapsed="false">
      <c r="A850" s="16"/>
      <c r="B850" s="14"/>
      <c r="C850" s="15" t="str">
        <f aca="false">IF($B850="","",IFERROR(INDEX(Roster!$B$2:$B$301,MATCH($B850,Roster!$A$2:$A$301,0)),"ID not on Roster"))</f>
        <v/>
      </c>
      <c r="D850" s="14"/>
      <c r="E850" s="14"/>
      <c r="F850" s="14"/>
      <c r="G850" s="14"/>
      <c r="H850" s="14"/>
      <c r="I850" s="16"/>
      <c r="J850" s="14"/>
      <c r="K850" s="14"/>
      <c r="L850" s="16"/>
      <c r="M850" s="15" t="str">
        <f aca="false">IF($I850="","",IF($J850="Yes","Done",IF($I850&lt;AsOf,"Overdue","Open")))</f>
        <v/>
      </c>
    </row>
    <row r="851" customFormat="false" ht="15" hidden="false" customHeight="false" outlineLevel="0" collapsed="false">
      <c r="A851" s="16"/>
      <c r="B851" s="14"/>
      <c r="C851" s="15" t="str">
        <f aca="false">IF($B851="","",IFERROR(INDEX(Roster!$B$2:$B$301,MATCH($B851,Roster!$A$2:$A$301,0)),"ID not on Roster"))</f>
        <v/>
      </c>
      <c r="D851" s="14"/>
      <c r="E851" s="14"/>
      <c r="F851" s="14"/>
      <c r="G851" s="14"/>
      <c r="H851" s="14"/>
      <c r="I851" s="16"/>
      <c r="J851" s="14"/>
      <c r="K851" s="14"/>
      <c r="L851" s="16"/>
      <c r="M851" s="15" t="str">
        <f aca="false">IF($I851="","",IF($J851="Yes","Done",IF($I851&lt;AsOf,"Overdue","Open")))</f>
        <v/>
      </c>
    </row>
    <row r="852" customFormat="false" ht="15" hidden="false" customHeight="false" outlineLevel="0" collapsed="false">
      <c r="A852" s="16"/>
      <c r="B852" s="14"/>
      <c r="C852" s="15" t="str">
        <f aca="false">IF($B852="","",IFERROR(INDEX(Roster!$B$2:$B$301,MATCH($B852,Roster!$A$2:$A$301,0)),"ID not on Roster"))</f>
        <v/>
      </c>
      <c r="D852" s="14"/>
      <c r="E852" s="14"/>
      <c r="F852" s="14"/>
      <c r="G852" s="14"/>
      <c r="H852" s="14"/>
      <c r="I852" s="16"/>
      <c r="J852" s="14"/>
      <c r="K852" s="14"/>
      <c r="L852" s="16"/>
      <c r="M852" s="15" t="str">
        <f aca="false">IF($I852="","",IF($J852="Yes","Done",IF($I852&lt;AsOf,"Overdue","Open")))</f>
        <v/>
      </c>
    </row>
    <row r="853" customFormat="false" ht="15" hidden="false" customHeight="false" outlineLevel="0" collapsed="false">
      <c r="A853" s="16"/>
      <c r="B853" s="14"/>
      <c r="C853" s="15" t="str">
        <f aca="false">IF($B853="","",IFERROR(INDEX(Roster!$B$2:$B$301,MATCH($B853,Roster!$A$2:$A$301,0)),"ID not on Roster"))</f>
        <v/>
      </c>
      <c r="D853" s="14"/>
      <c r="E853" s="14"/>
      <c r="F853" s="14"/>
      <c r="G853" s="14"/>
      <c r="H853" s="14"/>
      <c r="I853" s="16"/>
      <c r="J853" s="14"/>
      <c r="K853" s="14"/>
      <c r="L853" s="16"/>
      <c r="M853" s="15" t="str">
        <f aca="false">IF($I853="","",IF($J853="Yes","Done",IF($I853&lt;AsOf,"Overdue","Open")))</f>
        <v/>
      </c>
    </row>
    <row r="854" customFormat="false" ht="15" hidden="false" customHeight="false" outlineLevel="0" collapsed="false">
      <c r="A854" s="16"/>
      <c r="B854" s="14"/>
      <c r="C854" s="15" t="str">
        <f aca="false">IF($B854="","",IFERROR(INDEX(Roster!$B$2:$B$301,MATCH($B854,Roster!$A$2:$A$301,0)),"ID not on Roster"))</f>
        <v/>
      </c>
      <c r="D854" s="14"/>
      <c r="E854" s="14"/>
      <c r="F854" s="14"/>
      <c r="G854" s="14"/>
      <c r="H854" s="14"/>
      <c r="I854" s="16"/>
      <c r="J854" s="14"/>
      <c r="K854" s="14"/>
      <c r="L854" s="16"/>
      <c r="M854" s="15" t="str">
        <f aca="false">IF($I854="","",IF($J854="Yes","Done",IF($I854&lt;AsOf,"Overdue","Open")))</f>
        <v/>
      </c>
    </row>
    <row r="855" customFormat="false" ht="15" hidden="false" customHeight="false" outlineLevel="0" collapsed="false">
      <c r="A855" s="16"/>
      <c r="B855" s="14"/>
      <c r="C855" s="15" t="str">
        <f aca="false">IF($B855="","",IFERROR(INDEX(Roster!$B$2:$B$301,MATCH($B855,Roster!$A$2:$A$301,0)),"ID not on Roster"))</f>
        <v/>
      </c>
      <c r="D855" s="14"/>
      <c r="E855" s="14"/>
      <c r="F855" s="14"/>
      <c r="G855" s="14"/>
      <c r="H855" s="14"/>
      <c r="I855" s="16"/>
      <c r="J855" s="14"/>
      <c r="K855" s="14"/>
      <c r="L855" s="16"/>
      <c r="M855" s="15" t="str">
        <f aca="false">IF($I855="","",IF($J855="Yes","Done",IF($I855&lt;AsOf,"Overdue","Open")))</f>
        <v/>
      </c>
    </row>
    <row r="856" customFormat="false" ht="15" hidden="false" customHeight="false" outlineLevel="0" collapsed="false">
      <c r="A856" s="16"/>
      <c r="B856" s="14"/>
      <c r="C856" s="15" t="str">
        <f aca="false">IF($B856="","",IFERROR(INDEX(Roster!$B$2:$B$301,MATCH($B856,Roster!$A$2:$A$301,0)),"ID not on Roster"))</f>
        <v/>
      </c>
      <c r="D856" s="14"/>
      <c r="E856" s="14"/>
      <c r="F856" s="14"/>
      <c r="G856" s="14"/>
      <c r="H856" s="14"/>
      <c r="I856" s="16"/>
      <c r="J856" s="14"/>
      <c r="K856" s="14"/>
      <c r="L856" s="16"/>
      <c r="M856" s="15" t="str">
        <f aca="false">IF($I856="","",IF($J856="Yes","Done",IF($I856&lt;AsOf,"Overdue","Open")))</f>
        <v/>
      </c>
    </row>
    <row r="857" customFormat="false" ht="15" hidden="false" customHeight="false" outlineLevel="0" collapsed="false">
      <c r="A857" s="16"/>
      <c r="B857" s="14"/>
      <c r="C857" s="15" t="str">
        <f aca="false">IF($B857="","",IFERROR(INDEX(Roster!$B$2:$B$301,MATCH($B857,Roster!$A$2:$A$301,0)),"ID not on Roster"))</f>
        <v/>
      </c>
      <c r="D857" s="14"/>
      <c r="E857" s="14"/>
      <c r="F857" s="14"/>
      <c r="G857" s="14"/>
      <c r="H857" s="14"/>
      <c r="I857" s="16"/>
      <c r="J857" s="14"/>
      <c r="K857" s="14"/>
      <c r="L857" s="16"/>
      <c r="M857" s="15" t="str">
        <f aca="false">IF($I857="","",IF($J857="Yes","Done",IF($I857&lt;AsOf,"Overdue","Open")))</f>
        <v/>
      </c>
    </row>
    <row r="858" customFormat="false" ht="15" hidden="false" customHeight="false" outlineLevel="0" collapsed="false">
      <c r="A858" s="16"/>
      <c r="B858" s="14"/>
      <c r="C858" s="15" t="str">
        <f aca="false">IF($B858="","",IFERROR(INDEX(Roster!$B$2:$B$301,MATCH($B858,Roster!$A$2:$A$301,0)),"ID not on Roster"))</f>
        <v/>
      </c>
      <c r="D858" s="14"/>
      <c r="E858" s="14"/>
      <c r="F858" s="14"/>
      <c r="G858" s="14"/>
      <c r="H858" s="14"/>
      <c r="I858" s="16"/>
      <c r="J858" s="14"/>
      <c r="K858" s="14"/>
      <c r="L858" s="16"/>
      <c r="M858" s="15" t="str">
        <f aca="false">IF($I858="","",IF($J858="Yes","Done",IF($I858&lt;AsOf,"Overdue","Open")))</f>
        <v/>
      </c>
    </row>
    <row r="859" customFormat="false" ht="15" hidden="false" customHeight="false" outlineLevel="0" collapsed="false">
      <c r="A859" s="16"/>
      <c r="B859" s="14"/>
      <c r="C859" s="15" t="str">
        <f aca="false">IF($B859="","",IFERROR(INDEX(Roster!$B$2:$B$301,MATCH($B859,Roster!$A$2:$A$301,0)),"ID not on Roster"))</f>
        <v/>
      </c>
      <c r="D859" s="14"/>
      <c r="E859" s="14"/>
      <c r="F859" s="14"/>
      <c r="G859" s="14"/>
      <c r="H859" s="14"/>
      <c r="I859" s="16"/>
      <c r="J859" s="14"/>
      <c r="K859" s="14"/>
      <c r="L859" s="16"/>
      <c r="M859" s="15" t="str">
        <f aca="false">IF($I859="","",IF($J859="Yes","Done",IF($I859&lt;AsOf,"Overdue","Open")))</f>
        <v/>
      </c>
    </row>
    <row r="860" customFormat="false" ht="15" hidden="false" customHeight="false" outlineLevel="0" collapsed="false">
      <c r="A860" s="16"/>
      <c r="B860" s="14"/>
      <c r="C860" s="15" t="str">
        <f aca="false">IF($B860="","",IFERROR(INDEX(Roster!$B$2:$B$301,MATCH($B860,Roster!$A$2:$A$301,0)),"ID not on Roster"))</f>
        <v/>
      </c>
      <c r="D860" s="14"/>
      <c r="E860" s="14"/>
      <c r="F860" s="14"/>
      <c r="G860" s="14"/>
      <c r="H860" s="14"/>
      <c r="I860" s="16"/>
      <c r="J860" s="14"/>
      <c r="K860" s="14"/>
      <c r="L860" s="16"/>
      <c r="M860" s="15" t="str">
        <f aca="false">IF($I860="","",IF($J860="Yes","Done",IF($I860&lt;AsOf,"Overdue","Open")))</f>
        <v/>
      </c>
    </row>
    <row r="861" customFormat="false" ht="15" hidden="false" customHeight="false" outlineLevel="0" collapsed="false">
      <c r="A861" s="16"/>
      <c r="B861" s="14"/>
      <c r="C861" s="15" t="str">
        <f aca="false">IF($B861="","",IFERROR(INDEX(Roster!$B$2:$B$301,MATCH($B861,Roster!$A$2:$A$301,0)),"ID not on Roster"))</f>
        <v/>
      </c>
      <c r="D861" s="14"/>
      <c r="E861" s="14"/>
      <c r="F861" s="14"/>
      <c r="G861" s="14"/>
      <c r="H861" s="14"/>
      <c r="I861" s="16"/>
      <c r="J861" s="14"/>
      <c r="K861" s="14"/>
      <c r="L861" s="16"/>
      <c r="M861" s="15" t="str">
        <f aca="false">IF($I861="","",IF($J861="Yes","Done",IF($I861&lt;AsOf,"Overdue","Open")))</f>
        <v/>
      </c>
    </row>
    <row r="862" customFormat="false" ht="15" hidden="false" customHeight="false" outlineLevel="0" collapsed="false">
      <c r="A862" s="16"/>
      <c r="B862" s="14"/>
      <c r="C862" s="15" t="str">
        <f aca="false">IF($B862="","",IFERROR(INDEX(Roster!$B$2:$B$301,MATCH($B862,Roster!$A$2:$A$301,0)),"ID not on Roster"))</f>
        <v/>
      </c>
      <c r="D862" s="14"/>
      <c r="E862" s="14"/>
      <c r="F862" s="14"/>
      <c r="G862" s="14"/>
      <c r="H862" s="14"/>
      <c r="I862" s="16"/>
      <c r="J862" s="14"/>
      <c r="K862" s="14"/>
      <c r="L862" s="16"/>
      <c r="M862" s="15" t="str">
        <f aca="false">IF($I862="","",IF($J862="Yes","Done",IF($I862&lt;AsOf,"Overdue","Open")))</f>
        <v/>
      </c>
    </row>
    <row r="863" customFormat="false" ht="15" hidden="false" customHeight="false" outlineLevel="0" collapsed="false">
      <c r="A863" s="16"/>
      <c r="B863" s="14"/>
      <c r="C863" s="15" t="str">
        <f aca="false">IF($B863="","",IFERROR(INDEX(Roster!$B$2:$B$301,MATCH($B863,Roster!$A$2:$A$301,0)),"ID not on Roster"))</f>
        <v/>
      </c>
      <c r="D863" s="14"/>
      <c r="E863" s="14"/>
      <c r="F863" s="14"/>
      <c r="G863" s="14"/>
      <c r="H863" s="14"/>
      <c r="I863" s="16"/>
      <c r="J863" s="14"/>
      <c r="K863" s="14"/>
      <c r="L863" s="16"/>
      <c r="M863" s="15" t="str">
        <f aca="false">IF($I863="","",IF($J863="Yes","Done",IF($I863&lt;AsOf,"Overdue","Open")))</f>
        <v/>
      </c>
    </row>
    <row r="864" customFormat="false" ht="15" hidden="false" customHeight="false" outlineLevel="0" collapsed="false">
      <c r="A864" s="16"/>
      <c r="B864" s="14"/>
      <c r="C864" s="15" t="str">
        <f aca="false">IF($B864="","",IFERROR(INDEX(Roster!$B$2:$B$301,MATCH($B864,Roster!$A$2:$A$301,0)),"ID not on Roster"))</f>
        <v/>
      </c>
      <c r="D864" s="14"/>
      <c r="E864" s="14"/>
      <c r="F864" s="14"/>
      <c r="G864" s="14"/>
      <c r="H864" s="14"/>
      <c r="I864" s="16"/>
      <c r="J864" s="14"/>
      <c r="K864" s="14"/>
      <c r="L864" s="16"/>
      <c r="M864" s="15" t="str">
        <f aca="false">IF($I864="","",IF($J864="Yes","Done",IF($I864&lt;AsOf,"Overdue","Open")))</f>
        <v/>
      </c>
    </row>
    <row r="865" customFormat="false" ht="15" hidden="false" customHeight="false" outlineLevel="0" collapsed="false">
      <c r="A865" s="16"/>
      <c r="B865" s="14"/>
      <c r="C865" s="15" t="str">
        <f aca="false">IF($B865="","",IFERROR(INDEX(Roster!$B$2:$B$301,MATCH($B865,Roster!$A$2:$A$301,0)),"ID not on Roster"))</f>
        <v/>
      </c>
      <c r="D865" s="14"/>
      <c r="E865" s="14"/>
      <c r="F865" s="14"/>
      <c r="G865" s="14"/>
      <c r="H865" s="14"/>
      <c r="I865" s="16"/>
      <c r="J865" s="14"/>
      <c r="K865" s="14"/>
      <c r="L865" s="16"/>
      <c r="M865" s="15" t="str">
        <f aca="false">IF($I865="","",IF($J865="Yes","Done",IF($I865&lt;AsOf,"Overdue","Open")))</f>
        <v/>
      </c>
    </row>
    <row r="866" customFormat="false" ht="15" hidden="false" customHeight="false" outlineLevel="0" collapsed="false">
      <c r="A866" s="16"/>
      <c r="B866" s="14"/>
      <c r="C866" s="15" t="str">
        <f aca="false">IF($B866="","",IFERROR(INDEX(Roster!$B$2:$B$301,MATCH($B866,Roster!$A$2:$A$301,0)),"ID not on Roster"))</f>
        <v/>
      </c>
      <c r="D866" s="14"/>
      <c r="E866" s="14"/>
      <c r="F866" s="14"/>
      <c r="G866" s="14"/>
      <c r="H866" s="14"/>
      <c r="I866" s="16"/>
      <c r="J866" s="14"/>
      <c r="K866" s="14"/>
      <c r="L866" s="16"/>
      <c r="M866" s="15" t="str">
        <f aca="false">IF($I866="","",IF($J866="Yes","Done",IF($I866&lt;AsOf,"Overdue","Open")))</f>
        <v/>
      </c>
    </row>
    <row r="867" customFormat="false" ht="15" hidden="false" customHeight="false" outlineLevel="0" collapsed="false">
      <c r="A867" s="16"/>
      <c r="B867" s="14"/>
      <c r="C867" s="15" t="str">
        <f aca="false">IF($B867="","",IFERROR(INDEX(Roster!$B$2:$B$301,MATCH($B867,Roster!$A$2:$A$301,0)),"ID not on Roster"))</f>
        <v/>
      </c>
      <c r="D867" s="14"/>
      <c r="E867" s="14"/>
      <c r="F867" s="14"/>
      <c r="G867" s="14"/>
      <c r="H867" s="14"/>
      <c r="I867" s="16"/>
      <c r="J867" s="14"/>
      <c r="K867" s="14"/>
      <c r="L867" s="16"/>
      <c r="M867" s="15" t="str">
        <f aca="false">IF($I867="","",IF($J867="Yes","Done",IF($I867&lt;AsOf,"Overdue","Open")))</f>
        <v/>
      </c>
    </row>
    <row r="868" customFormat="false" ht="15" hidden="false" customHeight="false" outlineLevel="0" collapsed="false">
      <c r="A868" s="16"/>
      <c r="B868" s="14"/>
      <c r="C868" s="15" t="str">
        <f aca="false">IF($B868="","",IFERROR(INDEX(Roster!$B$2:$B$301,MATCH($B868,Roster!$A$2:$A$301,0)),"ID not on Roster"))</f>
        <v/>
      </c>
      <c r="D868" s="14"/>
      <c r="E868" s="14"/>
      <c r="F868" s="14"/>
      <c r="G868" s="14"/>
      <c r="H868" s="14"/>
      <c r="I868" s="16"/>
      <c r="J868" s="14"/>
      <c r="K868" s="14"/>
      <c r="L868" s="16"/>
      <c r="M868" s="15" t="str">
        <f aca="false">IF($I868="","",IF($J868="Yes","Done",IF($I868&lt;AsOf,"Overdue","Open")))</f>
        <v/>
      </c>
    </row>
    <row r="869" customFormat="false" ht="15" hidden="false" customHeight="false" outlineLevel="0" collapsed="false">
      <c r="A869" s="16"/>
      <c r="B869" s="14"/>
      <c r="C869" s="15" t="str">
        <f aca="false">IF($B869="","",IFERROR(INDEX(Roster!$B$2:$B$301,MATCH($B869,Roster!$A$2:$A$301,0)),"ID not on Roster"))</f>
        <v/>
      </c>
      <c r="D869" s="14"/>
      <c r="E869" s="14"/>
      <c r="F869" s="14"/>
      <c r="G869" s="14"/>
      <c r="H869" s="14"/>
      <c r="I869" s="16"/>
      <c r="J869" s="14"/>
      <c r="K869" s="14"/>
      <c r="L869" s="16"/>
      <c r="M869" s="15" t="str">
        <f aca="false">IF($I869="","",IF($J869="Yes","Done",IF($I869&lt;AsOf,"Overdue","Open")))</f>
        <v/>
      </c>
    </row>
    <row r="870" customFormat="false" ht="15" hidden="false" customHeight="false" outlineLevel="0" collapsed="false">
      <c r="A870" s="16"/>
      <c r="B870" s="14"/>
      <c r="C870" s="15" t="str">
        <f aca="false">IF($B870="","",IFERROR(INDEX(Roster!$B$2:$B$301,MATCH($B870,Roster!$A$2:$A$301,0)),"ID not on Roster"))</f>
        <v/>
      </c>
      <c r="D870" s="14"/>
      <c r="E870" s="14"/>
      <c r="F870" s="14"/>
      <c r="G870" s="14"/>
      <c r="H870" s="14"/>
      <c r="I870" s="16"/>
      <c r="J870" s="14"/>
      <c r="K870" s="14"/>
      <c r="L870" s="16"/>
      <c r="M870" s="15" t="str">
        <f aca="false">IF($I870="","",IF($J870="Yes","Done",IF($I870&lt;AsOf,"Overdue","Open")))</f>
        <v/>
      </c>
    </row>
    <row r="871" customFormat="false" ht="15" hidden="false" customHeight="false" outlineLevel="0" collapsed="false">
      <c r="A871" s="16"/>
      <c r="B871" s="14"/>
      <c r="C871" s="15" t="str">
        <f aca="false">IF($B871="","",IFERROR(INDEX(Roster!$B$2:$B$301,MATCH($B871,Roster!$A$2:$A$301,0)),"ID not on Roster"))</f>
        <v/>
      </c>
      <c r="D871" s="14"/>
      <c r="E871" s="14"/>
      <c r="F871" s="14"/>
      <c r="G871" s="14"/>
      <c r="H871" s="14"/>
      <c r="I871" s="16"/>
      <c r="J871" s="14"/>
      <c r="K871" s="14"/>
      <c r="L871" s="16"/>
      <c r="M871" s="15" t="str">
        <f aca="false">IF($I871="","",IF($J871="Yes","Done",IF($I871&lt;AsOf,"Overdue","Open")))</f>
        <v/>
      </c>
    </row>
    <row r="872" customFormat="false" ht="15" hidden="false" customHeight="false" outlineLevel="0" collapsed="false">
      <c r="A872" s="16"/>
      <c r="B872" s="14"/>
      <c r="C872" s="15" t="str">
        <f aca="false">IF($B872="","",IFERROR(INDEX(Roster!$B$2:$B$301,MATCH($B872,Roster!$A$2:$A$301,0)),"ID not on Roster"))</f>
        <v/>
      </c>
      <c r="D872" s="14"/>
      <c r="E872" s="14"/>
      <c r="F872" s="14"/>
      <c r="G872" s="14"/>
      <c r="H872" s="14"/>
      <c r="I872" s="16"/>
      <c r="J872" s="14"/>
      <c r="K872" s="14"/>
      <c r="L872" s="16"/>
      <c r="M872" s="15" t="str">
        <f aca="false">IF($I872="","",IF($J872="Yes","Done",IF($I872&lt;AsOf,"Overdue","Open")))</f>
        <v/>
      </c>
    </row>
    <row r="873" customFormat="false" ht="15" hidden="false" customHeight="false" outlineLevel="0" collapsed="false">
      <c r="A873" s="16"/>
      <c r="B873" s="14"/>
      <c r="C873" s="15" t="str">
        <f aca="false">IF($B873="","",IFERROR(INDEX(Roster!$B$2:$B$301,MATCH($B873,Roster!$A$2:$A$301,0)),"ID not on Roster"))</f>
        <v/>
      </c>
      <c r="D873" s="14"/>
      <c r="E873" s="14"/>
      <c r="F873" s="14"/>
      <c r="G873" s="14"/>
      <c r="H873" s="14"/>
      <c r="I873" s="16"/>
      <c r="J873" s="14"/>
      <c r="K873" s="14"/>
      <c r="L873" s="16"/>
      <c r="M873" s="15" t="str">
        <f aca="false">IF($I873="","",IF($J873="Yes","Done",IF($I873&lt;AsOf,"Overdue","Open")))</f>
        <v/>
      </c>
    </row>
    <row r="874" customFormat="false" ht="15" hidden="false" customHeight="false" outlineLevel="0" collapsed="false">
      <c r="A874" s="16"/>
      <c r="B874" s="14"/>
      <c r="C874" s="15" t="str">
        <f aca="false">IF($B874="","",IFERROR(INDEX(Roster!$B$2:$B$301,MATCH($B874,Roster!$A$2:$A$301,0)),"ID not on Roster"))</f>
        <v/>
      </c>
      <c r="D874" s="14"/>
      <c r="E874" s="14"/>
      <c r="F874" s="14"/>
      <c r="G874" s="14"/>
      <c r="H874" s="14"/>
      <c r="I874" s="16"/>
      <c r="J874" s="14"/>
      <c r="K874" s="14"/>
      <c r="L874" s="16"/>
      <c r="M874" s="15" t="str">
        <f aca="false">IF($I874="","",IF($J874="Yes","Done",IF($I874&lt;AsOf,"Overdue","Open")))</f>
        <v/>
      </c>
    </row>
    <row r="875" customFormat="false" ht="15" hidden="false" customHeight="false" outlineLevel="0" collapsed="false">
      <c r="A875" s="16"/>
      <c r="B875" s="14"/>
      <c r="C875" s="15" t="str">
        <f aca="false">IF($B875="","",IFERROR(INDEX(Roster!$B$2:$B$301,MATCH($B875,Roster!$A$2:$A$301,0)),"ID not on Roster"))</f>
        <v/>
      </c>
      <c r="D875" s="14"/>
      <c r="E875" s="14"/>
      <c r="F875" s="14"/>
      <c r="G875" s="14"/>
      <c r="H875" s="14"/>
      <c r="I875" s="16"/>
      <c r="J875" s="14"/>
      <c r="K875" s="14"/>
      <c r="L875" s="16"/>
      <c r="M875" s="15" t="str">
        <f aca="false">IF($I875="","",IF($J875="Yes","Done",IF($I875&lt;AsOf,"Overdue","Open")))</f>
        <v/>
      </c>
    </row>
    <row r="876" customFormat="false" ht="15" hidden="false" customHeight="false" outlineLevel="0" collapsed="false">
      <c r="A876" s="16"/>
      <c r="B876" s="14"/>
      <c r="C876" s="15" t="str">
        <f aca="false">IF($B876="","",IFERROR(INDEX(Roster!$B$2:$B$301,MATCH($B876,Roster!$A$2:$A$301,0)),"ID not on Roster"))</f>
        <v/>
      </c>
      <c r="D876" s="14"/>
      <c r="E876" s="14"/>
      <c r="F876" s="14"/>
      <c r="G876" s="14"/>
      <c r="H876" s="14"/>
      <c r="I876" s="16"/>
      <c r="J876" s="14"/>
      <c r="K876" s="14"/>
      <c r="L876" s="16"/>
      <c r="M876" s="15" t="str">
        <f aca="false">IF($I876="","",IF($J876="Yes","Done",IF($I876&lt;AsOf,"Overdue","Open")))</f>
        <v/>
      </c>
    </row>
    <row r="877" customFormat="false" ht="15" hidden="false" customHeight="false" outlineLevel="0" collapsed="false">
      <c r="A877" s="16"/>
      <c r="B877" s="14"/>
      <c r="C877" s="15" t="str">
        <f aca="false">IF($B877="","",IFERROR(INDEX(Roster!$B$2:$B$301,MATCH($B877,Roster!$A$2:$A$301,0)),"ID not on Roster"))</f>
        <v/>
      </c>
      <c r="D877" s="14"/>
      <c r="E877" s="14"/>
      <c r="F877" s="14"/>
      <c r="G877" s="14"/>
      <c r="H877" s="14"/>
      <c r="I877" s="16"/>
      <c r="J877" s="14"/>
      <c r="K877" s="14"/>
      <c r="L877" s="16"/>
      <c r="M877" s="15" t="str">
        <f aca="false">IF($I877="","",IF($J877="Yes","Done",IF($I877&lt;AsOf,"Overdue","Open")))</f>
        <v/>
      </c>
    </row>
    <row r="878" customFormat="false" ht="15" hidden="false" customHeight="false" outlineLevel="0" collapsed="false">
      <c r="A878" s="16"/>
      <c r="B878" s="14"/>
      <c r="C878" s="15" t="str">
        <f aca="false">IF($B878="","",IFERROR(INDEX(Roster!$B$2:$B$301,MATCH($B878,Roster!$A$2:$A$301,0)),"ID not on Roster"))</f>
        <v/>
      </c>
      <c r="D878" s="14"/>
      <c r="E878" s="14"/>
      <c r="F878" s="14"/>
      <c r="G878" s="14"/>
      <c r="H878" s="14"/>
      <c r="I878" s="16"/>
      <c r="J878" s="14"/>
      <c r="K878" s="14"/>
      <c r="L878" s="16"/>
      <c r="M878" s="15" t="str">
        <f aca="false">IF($I878="","",IF($J878="Yes","Done",IF($I878&lt;AsOf,"Overdue","Open")))</f>
        <v/>
      </c>
    </row>
    <row r="879" customFormat="false" ht="15" hidden="false" customHeight="false" outlineLevel="0" collapsed="false">
      <c r="A879" s="16"/>
      <c r="B879" s="14"/>
      <c r="C879" s="15" t="str">
        <f aca="false">IF($B879="","",IFERROR(INDEX(Roster!$B$2:$B$301,MATCH($B879,Roster!$A$2:$A$301,0)),"ID not on Roster"))</f>
        <v/>
      </c>
      <c r="D879" s="14"/>
      <c r="E879" s="14"/>
      <c r="F879" s="14"/>
      <c r="G879" s="14"/>
      <c r="H879" s="14"/>
      <c r="I879" s="16"/>
      <c r="J879" s="14"/>
      <c r="K879" s="14"/>
      <c r="L879" s="16"/>
      <c r="M879" s="15" t="str">
        <f aca="false">IF($I879="","",IF($J879="Yes","Done",IF($I879&lt;AsOf,"Overdue","Open")))</f>
        <v/>
      </c>
    </row>
    <row r="880" customFormat="false" ht="15" hidden="false" customHeight="false" outlineLevel="0" collapsed="false">
      <c r="A880" s="16"/>
      <c r="B880" s="14"/>
      <c r="C880" s="15" t="str">
        <f aca="false">IF($B880="","",IFERROR(INDEX(Roster!$B$2:$B$301,MATCH($B880,Roster!$A$2:$A$301,0)),"ID not on Roster"))</f>
        <v/>
      </c>
      <c r="D880" s="14"/>
      <c r="E880" s="14"/>
      <c r="F880" s="14"/>
      <c r="G880" s="14"/>
      <c r="H880" s="14"/>
      <c r="I880" s="16"/>
      <c r="J880" s="14"/>
      <c r="K880" s="14"/>
      <c r="L880" s="16"/>
      <c r="M880" s="15" t="str">
        <f aca="false">IF($I880="","",IF($J880="Yes","Done",IF($I880&lt;AsOf,"Overdue","Open")))</f>
        <v/>
      </c>
    </row>
    <row r="881" customFormat="false" ht="15" hidden="false" customHeight="false" outlineLevel="0" collapsed="false">
      <c r="A881" s="16"/>
      <c r="B881" s="14"/>
      <c r="C881" s="15" t="str">
        <f aca="false">IF($B881="","",IFERROR(INDEX(Roster!$B$2:$B$301,MATCH($B881,Roster!$A$2:$A$301,0)),"ID not on Roster"))</f>
        <v/>
      </c>
      <c r="D881" s="14"/>
      <c r="E881" s="14"/>
      <c r="F881" s="14"/>
      <c r="G881" s="14"/>
      <c r="H881" s="14"/>
      <c r="I881" s="16"/>
      <c r="J881" s="14"/>
      <c r="K881" s="14"/>
      <c r="L881" s="16"/>
      <c r="M881" s="15" t="str">
        <f aca="false">IF($I881="","",IF($J881="Yes","Done",IF($I881&lt;AsOf,"Overdue","Open")))</f>
        <v/>
      </c>
    </row>
    <row r="882" customFormat="false" ht="15" hidden="false" customHeight="false" outlineLevel="0" collapsed="false">
      <c r="A882" s="16"/>
      <c r="B882" s="14"/>
      <c r="C882" s="15" t="str">
        <f aca="false">IF($B882="","",IFERROR(INDEX(Roster!$B$2:$B$301,MATCH($B882,Roster!$A$2:$A$301,0)),"ID not on Roster"))</f>
        <v/>
      </c>
      <c r="D882" s="14"/>
      <c r="E882" s="14"/>
      <c r="F882" s="14"/>
      <c r="G882" s="14"/>
      <c r="H882" s="14"/>
      <c r="I882" s="16"/>
      <c r="J882" s="14"/>
      <c r="K882" s="14"/>
      <c r="L882" s="16"/>
      <c r="M882" s="15" t="str">
        <f aca="false">IF($I882="","",IF($J882="Yes","Done",IF($I882&lt;AsOf,"Overdue","Open")))</f>
        <v/>
      </c>
    </row>
    <row r="883" customFormat="false" ht="15" hidden="false" customHeight="false" outlineLevel="0" collapsed="false">
      <c r="A883" s="16"/>
      <c r="B883" s="14"/>
      <c r="C883" s="15" t="str">
        <f aca="false">IF($B883="","",IFERROR(INDEX(Roster!$B$2:$B$301,MATCH($B883,Roster!$A$2:$A$301,0)),"ID not on Roster"))</f>
        <v/>
      </c>
      <c r="D883" s="14"/>
      <c r="E883" s="14"/>
      <c r="F883" s="14"/>
      <c r="G883" s="14"/>
      <c r="H883" s="14"/>
      <c r="I883" s="16"/>
      <c r="J883" s="14"/>
      <c r="K883" s="14"/>
      <c r="L883" s="16"/>
      <c r="M883" s="15" t="str">
        <f aca="false">IF($I883="","",IF($J883="Yes","Done",IF($I883&lt;AsOf,"Overdue","Open")))</f>
        <v/>
      </c>
    </row>
    <row r="884" customFormat="false" ht="15" hidden="false" customHeight="false" outlineLevel="0" collapsed="false">
      <c r="A884" s="16"/>
      <c r="B884" s="14"/>
      <c r="C884" s="15" t="str">
        <f aca="false">IF($B884="","",IFERROR(INDEX(Roster!$B$2:$B$301,MATCH($B884,Roster!$A$2:$A$301,0)),"ID not on Roster"))</f>
        <v/>
      </c>
      <c r="D884" s="14"/>
      <c r="E884" s="14"/>
      <c r="F884" s="14"/>
      <c r="G884" s="14"/>
      <c r="H884" s="14"/>
      <c r="I884" s="16"/>
      <c r="J884" s="14"/>
      <c r="K884" s="14"/>
      <c r="L884" s="16"/>
      <c r="M884" s="15" t="str">
        <f aca="false">IF($I884="","",IF($J884="Yes","Done",IF($I884&lt;AsOf,"Overdue","Open")))</f>
        <v/>
      </c>
    </row>
    <row r="885" customFormat="false" ht="15" hidden="false" customHeight="false" outlineLevel="0" collapsed="false">
      <c r="A885" s="16"/>
      <c r="B885" s="14"/>
      <c r="C885" s="15" t="str">
        <f aca="false">IF($B885="","",IFERROR(INDEX(Roster!$B$2:$B$301,MATCH($B885,Roster!$A$2:$A$301,0)),"ID not on Roster"))</f>
        <v/>
      </c>
      <c r="D885" s="14"/>
      <c r="E885" s="14"/>
      <c r="F885" s="14"/>
      <c r="G885" s="14"/>
      <c r="H885" s="14"/>
      <c r="I885" s="16"/>
      <c r="J885" s="14"/>
      <c r="K885" s="14"/>
      <c r="L885" s="16"/>
      <c r="M885" s="15" t="str">
        <f aca="false">IF($I885="","",IF($J885="Yes","Done",IF($I885&lt;AsOf,"Overdue","Open")))</f>
        <v/>
      </c>
    </row>
    <row r="886" customFormat="false" ht="15" hidden="false" customHeight="false" outlineLevel="0" collapsed="false">
      <c r="A886" s="16"/>
      <c r="B886" s="14"/>
      <c r="C886" s="15" t="str">
        <f aca="false">IF($B886="","",IFERROR(INDEX(Roster!$B$2:$B$301,MATCH($B886,Roster!$A$2:$A$301,0)),"ID not on Roster"))</f>
        <v/>
      </c>
      <c r="D886" s="14"/>
      <c r="E886" s="14"/>
      <c r="F886" s="14"/>
      <c r="G886" s="14"/>
      <c r="H886" s="14"/>
      <c r="I886" s="16"/>
      <c r="J886" s="14"/>
      <c r="K886" s="14"/>
      <c r="L886" s="16"/>
      <c r="M886" s="15" t="str">
        <f aca="false">IF($I886="","",IF($J886="Yes","Done",IF($I886&lt;AsOf,"Overdue","Open")))</f>
        <v/>
      </c>
    </row>
    <row r="887" customFormat="false" ht="15" hidden="false" customHeight="false" outlineLevel="0" collapsed="false">
      <c r="A887" s="16"/>
      <c r="B887" s="14"/>
      <c r="C887" s="15" t="str">
        <f aca="false">IF($B887="","",IFERROR(INDEX(Roster!$B$2:$B$301,MATCH($B887,Roster!$A$2:$A$301,0)),"ID not on Roster"))</f>
        <v/>
      </c>
      <c r="D887" s="14"/>
      <c r="E887" s="14"/>
      <c r="F887" s="14"/>
      <c r="G887" s="14"/>
      <c r="H887" s="14"/>
      <c r="I887" s="16"/>
      <c r="J887" s="14"/>
      <c r="K887" s="14"/>
      <c r="L887" s="16"/>
      <c r="M887" s="15" t="str">
        <f aca="false">IF($I887="","",IF($J887="Yes","Done",IF($I887&lt;AsOf,"Overdue","Open")))</f>
        <v/>
      </c>
    </row>
    <row r="888" customFormat="false" ht="15" hidden="false" customHeight="false" outlineLevel="0" collapsed="false">
      <c r="A888" s="16"/>
      <c r="B888" s="14"/>
      <c r="C888" s="15" t="str">
        <f aca="false">IF($B888="","",IFERROR(INDEX(Roster!$B$2:$B$301,MATCH($B888,Roster!$A$2:$A$301,0)),"ID not on Roster"))</f>
        <v/>
      </c>
      <c r="D888" s="14"/>
      <c r="E888" s="14"/>
      <c r="F888" s="14"/>
      <c r="G888" s="14"/>
      <c r="H888" s="14"/>
      <c r="I888" s="16"/>
      <c r="J888" s="14"/>
      <c r="K888" s="14"/>
      <c r="L888" s="16"/>
      <c r="M888" s="15" t="str">
        <f aca="false">IF($I888="","",IF($J888="Yes","Done",IF($I888&lt;AsOf,"Overdue","Open")))</f>
        <v/>
      </c>
    </row>
    <row r="889" customFormat="false" ht="15" hidden="false" customHeight="false" outlineLevel="0" collapsed="false">
      <c r="A889" s="16"/>
      <c r="B889" s="14"/>
      <c r="C889" s="15" t="str">
        <f aca="false">IF($B889="","",IFERROR(INDEX(Roster!$B$2:$B$301,MATCH($B889,Roster!$A$2:$A$301,0)),"ID not on Roster"))</f>
        <v/>
      </c>
      <c r="D889" s="14"/>
      <c r="E889" s="14"/>
      <c r="F889" s="14"/>
      <c r="G889" s="14"/>
      <c r="H889" s="14"/>
      <c r="I889" s="16"/>
      <c r="J889" s="14"/>
      <c r="K889" s="14"/>
      <c r="L889" s="16"/>
      <c r="M889" s="15" t="str">
        <f aca="false">IF($I889="","",IF($J889="Yes","Done",IF($I889&lt;AsOf,"Overdue","Open")))</f>
        <v/>
      </c>
    </row>
    <row r="890" customFormat="false" ht="15" hidden="false" customHeight="false" outlineLevel="0" collapsed="false">
      <c r="A890" s="16"/>
      <c r="B890" s="14"/>
      <c r="C890" s="15" t="str">
        <f aca="false">IF($B890="","",IFERROR(INDEX(Roster!$B$2:$B$301,MATCH($B890,Roster!$A$2:$A$301,0)),"ID not on Roster"))</f>
        <v/>
      </c>
      <c r="D890" s="14"/>
      <c r="E890" s="14"/>
      <c r="F890" s="14"/>
      <c r="G890" s="14"/>
      <c r="H890" s="14"/>
      <c r="I890" s="16"/>
      <c r="J890" s="14"/>
      <c r="K890" s="14"/>
      <c r="L890" s="16"/>
      <c r="M890" s="15" t="str">
        <f aca="false">IF($I890="","",IF($J890="Yes","Done",IF($I890&lt;AsOf,"Overdue","Open")))</f>
        <v/>
      </c>
    </row>
    <row r="891" customFormat="false" ht="15" hidden="false" customHeight="false" outlineLevel="0" collapsed="false">
      <c r="A891" s="16"/>
      <c r="B891" s="14"/>
      <c r="C891" s="15" t="str">
        <f aca="false">IF($B891="","",IFERROR(INDEX(Roster!$B$2:$B$301,MATCH($B891,Roster!$A$2:$A$301,0)),"ID not on Roster"))</f>
        <v/>
      </c>
      <c r="D891" s="14"/>
      <c r="E891" s="14"/>
      <c r="F891" s="14"/>
      <c r="G891" s="14"/>
      <c r="H891" s="14"/>
      <c r="I891" s="16"/>
      <c r="J891" s="14"/>
      <c r="K891" s="14"/>
      <c r="L891" s="16"/>
      <c r="M891" s="15" t="str">
        <f aca="false">IF($I891="","",IF($J891="Yes","Done",IF($I891&lt;AsOf,"Overdue","Open")))</f>
        <v/>
      </c>
    </row>
    <row r="892" customFormat="false" ht="15" hidden="false" customHeight="false" outlineLevel="0" collapsed="false">
      <c r="A892" s="16"/>
      <c r="B892" s="14"/>
      <c r="C892" s="15" t="str">
        <f aca="false">IF($B892="","",IFERROR(INDEX(Roster!$B$2:$B$301,MATCH($B892,Roster!$A$2:$A$301,0)),"ID not on Roster"))</f>
        <v/>
      </c>
      <c r="D892" s="14"/>
      <c r="E892" s="14"/>
      <c r="F892" s="14"/>
      <c r="G892" s="14"/>
      <c r="H892" s="14"/>
      <c r="I892" s="16"/>
      <c r="J892" s="14"/>
      <c r="K892" s="14"/>
      <c r="L892" s="16"/>
      <c r="M892" s="15" t="str">
        <f aca="false">IF($I892="","",IF($J892="Yes","Done",IF($I892&lt;AsOf,"Overdue","Open")))</f>
        <v/>
      </c>
    </row>
    <row r="893" customFormat="false" ht="15" hidden="false" customHeight="false" outlineLevel="0" collapsed="false">
      <c r="A893" s="16"/>
      <c r="B893" s="14"/>
      <c r="C893" s="15" t="str">
        <f aca="false">IF($B893="","",IFERROR(INDEX(Roster!$B$2:$B$301,MATCH($B893,Roster!$A$2:$A$301,0)),"ID not on Roster"))</f>
        <v/>
      </c>
      <c r="D893" s="14"/>
      <c r="E893" s="14"/>
      <c r="F893" s="14"/>
      <c r="G893" s="14"/>
      <c r="H893" s="14"/>
      <c r="I893" s="16"/>
      <c r="J893" s="14"/>
      <c r="K893" s="14"/>
      <c r="L893" s="16"/>
      <c r="M893" s="15" t="str">
        <f aca="false">IF($I893="","",IF($J893="Yes","Done",IF($I893&lt;AsOf,"Overdue","Open")))</f>
        <v/>
      </c>
    </row>
    <row r="894" customFormat="false" ht="15" hidden="false" customHeight="false" outlineLevel="0" collapsed="false">
      <c r="A894" s="16"/>
      <c r="B894" s="14"/>
      <c r="C894" s="15" t="str">
        <f aca="false">IF($B894="","",IFERROR(INDEX(Roster!$B$2:$B$301,MATCH($B894,Roster!$A$2:$A$301,0)),"ID not on Roster"))</f>
        <v/>
      </c>
      <c r="D894" s="14"/>
      <c r="E894" s="14"/>
      <c r="F894" s="14"/>
      <c r="G894" s="14"/>
      <c r="H894" s="14"/>
      <c r="I894" s="16"/>
      <c r="J894" s="14"/>
      <c r="K894" s="14"/>
      <c r="L894" s="16"/>
      <c r="M894" s="15" t="str">
        <f aca="false">IF($I894="","",IF($J894="Yes","Done",IF($I894&lt;AsOf,"Overdue","Open")))</f>
        <v/>
      </c>
    </row>
    <row r="895" customFormat="false" ht="15" hidden="false" customHeight="false" outlineLevel="0" collapsed="false">
      <c r="A895" s="16"/>
      <c r="B895" s="14"/>
      <c r="C895" s="15" t="str">
        <f aca="false">IF($B895="","",IFERROR(INDEX(Roster!$B$2:$B$301,MATCH($B895,Roster!$A$2:$A$301,0)),"ID not on Roster"))</f>
        <v/>
      </c>
      <c r="D895" s="14"/>
      <c r="E895" s="14"/>
      <c r="F895" s="14"/>
      <c r="G895" s="14"/>
      <c r="H895" s="14"/>
      <c r="I895" s="16"/>
      <c r="J895" s="14"/>
      <c r="K895" s="14"/>
      <c r="L895" s="16"/>
      <c r="M895" s="15" t="str">
        <f aca="false">IF($I895="","",IF($J895="Yes","Done",IF($I895&lt;AsOf,"Overdue","Open")))</f>
        <v/>
      </c>
    </row>
    <row r="896" customFormat="false" ht="15" hidden="false" customHeight="false" outlineLevel="0" collapsed="false">
      <c r="A896" s="16"/>
      <c r="B896" s="14"/>
      <c r="C896" s="15" t="str">
        <f aca="false">IF($B896="","",IFERROR(INDEX(Roster!$B$2:$B$301,MATCH($B896,Roster!$A$2:$A$301,0)),"ID not on Roster"))</f>
        <v/>
      </c>
      <c r="D896" s="14"/>
      <c r="E896" s="14"/>
      <c r="F896" s="14"/>
      <c r="G896" s="14"/>
      <c r="H896" s="14"/>
      <c r="I896" s="16"/>
      <c r="J896" s="14"/>
      <c r="K896" s="14"/>
      <c r="L896" s="16"/>
      <c r="M896" s="15" t="str">
        <f aca="false">IF($I896="","",IF($J896="Yes","Done",IF($I896&lt;AsOf,"Overdue","Open")))</f>
        <v/>
      </c>
    </row>
    <row r="897" customFormat="false" ht="15" hidden="false" customHeight="false" outlineLevel="0" collapsed="false">
      <c r="A897" s="16"/>
      <c r="B897" s="14"/>
      <c r="C897" s="15" t="str">
        <f aca="false">IF($B897="","",IFERROR(INDEX(Roster!$B$2:$B$301,MATCH($B897,Roster!$A$2:$A$301,0)),"ID not on Roster"))</f>
        <v/>
      </c>
      <c r="D897" s="14"/>
      <c r="E897" s="14"/>
      <c r="F897" s="14"/>
      <c r="G897" s="14"/>
      <c r="H897" s="14"/>
      <c r="I897" s="16"/>
      <c r="J897" s="14"/>
      <c r="K897" s="14"/>
      <c r="L897" s="16"/>
      <c r="M897" s="15" t="str">
        <f aca="false">IF($I897="","",IF($J897="Yes","Done",IF($I897&lt;AsOf,"Overdue","Open")))</f>
        <v/>
      </c>
    </row>
    <row r="898" customFormat="false" ht="15" hidden="false" customHeight="false" outlineLevel="0" collapsed="false">
      <c r="A898" s="16"/>
      <c r="B898" s="14"/>
      <c r="C898" s="15" t="str">
        <f aca="false">IF($B898="","",IFERROR(INDEX(Roster!$B$2:$B$301,MATCH($B898,Roster!$A$2:$A$301,0)),"ID not on Roster"))</f>
        <v/>
      </c>
      <c r="D898" s="14"/>
      <c r="E898" s="14"/>
      <c r="F898" s="14"/>
      <c r="G898" s="14"/>
      <c r="H898" s="14"/>
      <c r="I898" s="16"/>
      <c r="J898" s="14"/>
      <c r="K898" s="14"/>
      <c r="L898" s="16"/>
      <c r="M898" s="15" t="str">
        <f aca="false">IF($I898="","",IF($J898="Yes","Done",IF($I898&lt;AsOf,"Overdue","Open")))</f>
        <v/>
      </c>
    </row>
    <row r="899" customFormat="false" ht="15" hidden="false" customHeight="false" outlineLevel="0" collapsed="false">
      <c r="A899" s="16"/>
      <c r="B899" s="14"/>
      <c r="C899" s="15" t="str">
        <f aca="false">IF($B899="","",IFERROR(INDEX(Roster!$B$2:$B$301,MATCH($B899,Roster!$A$2:$A$301,0)),"ID not on Roster"))</f>
        <v/>
      </c>
      <c r="D899" s="14"/>
      <c r="E899" s="14"/>
      <c r="F899" s="14"/>
      <c r="G899" s="14"/>
      <c r="H899" s="14"/>
      <c r="I899" s="16"/>
      <c r="J899" s="14"/>
      <c r="K899" s="14"/>
      <c r="L899" s="16"/>
      <c r="M899" s="15" t="str">
        <f aca="false">IF($I899="","",IF($J899="Yes","Done",IF($I899&lt;AsOf,"Overdue","Open")))</f>
        <v/>
      </c>
    </row>
    <row r="900" customFormat="false" ht="15" hidden="false" customHeight="false" outlineLevel="0" collapsed="false">
      <c r="A900" s="16"/>
      <c r="B900" s="14"/>
      <c r="C900" s="15" t="str">
        <f aca="false">IF($B900="","",IFERROR(INDEX(Roster!$B$2:$B$301,MATCH($B900,Roster!$A$2:$A$301,0)),"ID not on Roster"))</f>
        <v/>
      </c>
      <c r="D900" s="14"/>
      <c r="E900" s="14"/>
      <c r="F900" s="14"/>
      <c r="G900" s="14"/>
      <c r="H900" s="14"/>
      <c r="I900" s="16"/>
      <c r="J900" s="14"/>
      <c r="K900" s="14"/>
      <c r="L900" s="16"/>
      <c r="M900" s="15" t="str">
        <f aca="false">IF($I900="","",IF($J900="Yes","Done",IF($I900&lt;AsOf,"Overdue","Open")))</f>
        <v/>
      </c>
    </row>
    <row r="901" customFormat="false" ht="15" hidden="false" customHeight="false" outlineLevel="0" collapsed="false">
      <c r="A901" s="16"/>
      <c r="B901" s="14"/>
      <c r="C901" s="15" t="str">
        <f aca="false">IF($B901="","",IFERROR(INDEX(Roster!$B$2:$B$301,MATCH($B901,Roster!$A$2:$A$301,0)),"ID not on Roster"))</f>
        <v/>
      </c>
      <c r="D901" s="14"/>
      <c r="E901" s="14"/>
      <c r="F901" s="14"/>
      <c r="G901" s="14"/>
      <c r="H901" s="14"/>
      <c r="I901" s="16"/>
      <c r="J901" s="14"/>
      <c r="K901" s="14"/>
      <c r="L901" s="16"/>
      <c r="M901" s="15" t="str">
        <f aca="false">IF($I901="","",IF($J901="Yes","Done",IF($I901&lt;AsOf,"Overdue","Open")))</f>
        <v/>
      </c>
    </row>
    <row r="902" customFormat="false" ht="15" hidden="false" customHeight="false" outlineLevel="0" collapsed="false">
      <c r="A902" s="16"/>
      <c r="B902" s="14"/>
      <c r="C902" s="15" t="str">
        <f aca="false">IF($B902="","",IFERROR(INDEX(Roster!$B$2:$B$301,MATCH($B902,Roster!$A$2:$A$301,0)),"ID not on Roster"))</f>
        <v/>
      </c>
      <c r="D902" s="14"/>
      <c r="E902" s="14"/>
      <c r="F902" s="14"/>
      <c r="G902" s="14"/>
      <c r="H902" s="14"/>
      <c r="I902" s="16"/>
      <c r="J902" s="14"/>
      <c r="K902" s="14"/>
      <c r="L902" s="16"/>
      <c r="M902" s="15" t="str">
        <f aca="false">IF($I902="","",IF($J902="Yes","Done",IF($I902&lt;AsOf,"Overdue","Open")))</f>
        <v/>
      </c>
    </row>
    <row r="903" customFormat="false" ht="15" hidden="false" customHeight="false" outlineLevel="0" collapsed="false">
      <c r="A903" s="16"/>
      <c r="B903" s="14"/>
      <c r="C903" s="15" t="str">
        <f aca="false">IF($B903="","",IFERROR(INDEX(Roster!$B$2:$B$301,MATCH($B903,Roster!$A$2:$A$301,0)),"ID not on Roster"))</f>
        <v/>
      </c>
      <c r="D903" s="14"/>
      <c r="E903" s="14"/>
      <c r="F903" s="14"/>
      <c r="G903" s="14"/>
      <c r="H903" s="14"/>
      <c r="I903" s="16"/>
      <c r="J903" s="14"/>
      <c r="K903" s="14"/>
      <c r="L903" s="16"/>
      <c r="M903" s="15" t="str">
        <f aca="false">IF($I903="","",IF($J903="Yes","Done",IF($I903&lt;AsOf,"Overdue","Open")))</f>
        <v/>
      </c>
    </row>
    <row r="904" customFormat="false" ht="15" hidden="false" customHeight="false" outlineLevel="0" collapsed="false">
      <c r="A904" s="16"/>
      <c r="B904" s="14"/>
      <c r="C904" s="15" t="str">
        <f aca="false">IF($B904="","",IFERROR(INDEX(Roster!$B$2:$B$301,MATCH($B904,Roster!$A$2:$A$301,0)),"ID not on Roster"))</f>
        <v/>
      </c>
      <c r="D904" s="14"/>
      <c r="E904" s="14"/>
      <c r="F904" s="14"/>
      <c r="G904" s="14"/>
      <c r="H904" s="14"/>
      <c r="I904" s="16"/>
      <c r="J904" s="14"/>
      <c r="K904" s="14"/>
      <c r="L904" s="16"/>
      <c r="M904" s="15" t="str">
        <f aca="false">IF($I904="","",IF($J904="Yes","Done",IF($I904&lt;AsOf,"Overdue","Open")))</f>
        <v/>
      </c>
    </row>
    <row r="905" customFormat="false" ht="15" hidden="false" customHeight="false" outlineLevel="0" collapsed="false">
      <c r="A905" s="16"/>
      <c r="B905" s="14"/>
      <c r="C905" s="15" t="str">
        <f aca="false">IF($B905="","",IFERROR(INDEX(Roster!$B$2:$B$301,MATCH($B905,Roster!$A$2:$A$301,0)),"ID not on Roster"))</f>
        <v/>
      </c>
      <c r="D905" s="14"/>
      <c r="E905" s="14"/>
      <c r="F905" s="14"/>
      <c r="G905" s="14"/>
      <c r="H905" s="14"/>
      <c r="I905" s="16"/>
      <c r="J905" s="14"/>
      <c r="K905" s="14"/>
      <c r="L905" s="16"/>
      <c r="M905" s="15" t="str">
        <f aca="false">IF($I905="","",IF($J905="Yes","Done",IF($I905&lt;AsOf,"Overdue","Open")))</f>
        <v/>
      </c>
    </row>
    <row r="906" customFormat="false" ht="15" hidden="false" customHeight="false" outlineLevel="0" collapsed="false">
      <c r="A906" s="16"/>
      <c r="B906" s="14"/>
      <c r="C906" s="15" t="str">
        <f aca="false">IF($B906="","",IFERROR(INDEX(Roster!$B$2:$B$301,MATCH($B906,Roster!$A$2:$A$301,0)),"ID not on Roster"))</f>
        <v/>
      </c>
      <c r="D906" s="14"/>
      <c r="E906" s="14"/>
      <c r="F906" s="14"/>
      <c r="G906" s="14"/>
      <c r="H906" s="14"/>
      <c r="I906" s="16"/>
      <c r="J906" s="14"/>
      <c r="K906" s="14"/>
      <c r="L906" s="16"/>
      <c r="M906" s="15" t="str">
        <f aca="false">IF($I906="","",IF($J906="Yes","Done",IF($I906&lt;AsOf,"Overdue","Open")))</f>
        <v/>
      </c>
    </row>
    <row r="907" customFormat="false" ht="15" hidden="false" customHeight="false" outlineLevel="0" collapsed="false">
      <c r="A907" s="16"/>
      <c r="B907" s="14"/>
      <c r="C907" s="15" t="str">
        <f aca="false">IF($B907="","",IFERROR(INDEX(Roster!$B$2:$B$301,MATCH($B907,Roster!$A$2:$A$301,0)),"ID not on Roster"))</f>
        <v/>
      </c>
      <c r="D907" s="14"/>
      <c r="E907" s="14"/>
      <c r="F907" s="14"/>
      <c r="G907" s="14"/>
      <c r="H907" s="14"/>
      <c r="I907" s="16"/>
      <c r="J907" s="14"/>
      <c r="K907" s="14"/>
      <c r="L907" s="16"/>
      <c r="M907" s="15" t="str">
        <f aca="false">IF($I907="","",IF($J907="Yes","Done",IF($I907&lt;AsOf,"Overdue","Open")))</f>
        <v/>
      </c>
    </row>
    <row r="908" customFormat="false" ht="15" hidden="false" customHeight="false" outlineLevel="0" collapsed="false">
      <c r="A908" s="16"/>
      <c r="B908" s="14"/>
      <c r="C908" s="15" t="str">
        <f aca="false">IF($B908="","",IFERROR(INDEX(Roster!$B$2:$B$301,MATCH($B908,Roster!$A$2:$A$301,0)),"ID not on Roster"))</f>
        <v/>
      </c>
      <c r="D908" s="14"/>
      <c r="E908" s="14"/>
      <c r="F908" s="14"/>
      <c r="G908" s="14"/>
      <c r="H908" s="14"/>
      <c r="I908" s="16"/>
      <c r="J908" s="14"/>
      <c r="K908" s="14"/>
      <c r="L908" s="16"/>
      <c r="M908" s="15" t="str">
        <f aca="false">IF($I908="","",IF($J908="Yes","Done",IF($I908&lt;AsOf,"Overdue","Open")))</f>
        <v/>
      </c>
    </row>
    <row r="909" customFormat="false" ht="15" hidden="false" customHeight="false" outlineLevel="0" collapsed="false">
      <c r="A909" s="16"/>
      <c r="B909" s="14"/>
      <c r="C909" s="15" t="str">
        <f aca="false">IF($B909="","",IFERROR(INDEX(Roster!$B$2:$B$301,MATCH($B909,Roster!$A$2:$A$301,0)),"ID not on Roster"))</f>
        <v/>
      </c>
      <c r="D909" s="14"/>
      <c r="E909" s="14"/>
      <c r="F909" s="14"/>
      <c r="G909" s="14"/>
      <c r="H909" s="14"/>
      <c r="I909" s="16"/>
      <c r="J909" s="14"/>
      <c r="K909" s="14"/>
      <c r="L909" s="16"/>
      <c r="M909" s="15" t="str">
        <f aca="false">IF($I909="","",IF($J909="Yes","Done",IF($I909&lt;AsOf,"Overdue","Open")))</f>
        <v/>
      </c>
    </row>
    <row r="910" customFormat="false" ht="15" hidden="false" customHeight="false" outlineLevel="0" collapsed="false">
      <c r="A910" s="16"/>
      <c r="B910" s="14"/>
      <c r="C910" s="15" t="str">
        <f aca="false">IF($B910="","",IFERROR(INDEX(Roster!$B$2:$B$301,MATCH($B910,Roster!$A$2:$A$301,0)),"ID not on Roster"))</f>
        <v/>
      </c>
      <c r="D910" s="14"/>
      <c r="E910" s="14"/>
      <c r="F910" s="14"/>
      <c r="G910" s="14"/>
      <c r="H910" s="14"/>
      <c r="I910" s="16"/>
      <c r="J910" s="14"/>
      <c r="K910" s="14"/>
      <c r="L910" s="16"/>
      <c r="M910" s="15" t="str">
        <f aca="false">IF($I910="","",IF($J910="Yes","Done",IF($I910&lt;AsOf,"Overdue","Open")))</f>
        <v/>
      </c>
    </row>
    <row r="911" customFormat="false" ht="15" hidden="false" customHeight="false" outlineLevel="0" collapsed="false">
      <c r="A911" s="16"/>
      <c r="B911" s="14"/>
      <c r="C911" s="15" t="str">
        <f aca="false">IF($B911="","",IFERROR(INDEX(Roster!$B$2:$B$301,MATCH($B911,Roster!$A$2:$A$301,0)),"ID not on Roster"))</f>
        <v/>
      </c>
      <c r="D911" s="14"/>
      <c r="E911" s="14"/>
      <c r="F911" s="14"/>
      <c r="G911" s="14"/>
      <c r="H911" s="14"/>
      <c r="I911" s="16"/>
      <c r="J911" s="14"/>
      <c r="K911" s="14"/>
      <c r="L911" s="16"/>
      <c r="M911" s="15" t="str">
        <f aca="false">IF($I911="","",IF($J911="Yes","Done",IF($I911&lt;AsOf,"Overdue","Open")))</f>
        <v/>
      </c>
    </row>
    <row r="912" customFormat="false" ht="15" hidden="false" customHeight="false" outlineLevel="0" collapsed="false">
      <c r="A912" s="16"/>
      <c r="B912" s="14"/>
      <c r="C912" s="15" t="str">
        <f aca="false">IF($B912="","",IFERROR(INDEX(Roster!$B$2:$B$301,MATCH($B912,Roster!$A$2:$A$301,0)),"ID not on Roster"))</f>
        <v/>
      </c>
      <c r="D912" s="14"/>
      <c r="E912" s="14"/>
      <c r="F912" s="14"/>
      <c r="G912" s="14"/>
      <c r="H912" s="14"/>
      <c r="I912" s="16"/>
      <c r="J912" s="14"/>
      <c r="K912" s="14"/>
      <c r="L912" s="16"/>
      <c r="M912" s="15" t="str">
        <f aca="false">IF($I912="","",IF($J912="Yes","Done",IF($I912&lt;AsOf,"Overdue","Open")))</f>
        <v/>
      </c>
    </row>
    <row r="913" customFormat="false" ht="15" hidden="false" customHeight="false" outlineLevel="0" collapsed="false">
      <c r="A913" s="16"/>
      <c r="B913" s="14"/>
      <c r="C913" s="15" t="str">
        <f aca="false">IF($B913="","",IFERROR(INDEX(Roster!$B$2:$B$301,MATCH($B913,Roster!$A$2:$A$301,0)),"ID not on Roster"))</f>
        <v/>
      </c>
      <c r="D913" s="14"/>
      <c r="E913" s="14"/>
      <c r="F913" s="14"/>
      <c r="G913" s="14"/>
      <c r="H913" s="14"/>
      <c r="I913" s="16"/>
      <c r="J913" s="14"/>
      <c r="K913" s="14"/>
      <c r="L913" s="16"/>
      <c r="M913" s="15" t="str">
        <f aca="false">IF($I913="","",IF($J913="Yes","Done",IF($I913&lt;AsOf,"Overdue","Open")))</f>
        <v/>
      </c>
    </row>
    <row r="914" customFormat="false" ht="15" hidden="false" customHeight="false" outlineLevel="0" collapsed="false">
      <c r="A914" s="16"/>
      <c r="B914" s="14"/>
      <c r="C914" s="15" t="str">
        <f aca="false">IF($B914="","",IFERROR(INDEX(Roster!$B$2:$B$301,MATCH($B914,Roster!$A$2:$A$301,0)),"ID not on Roster"))</f>
        <v/>
      </c>
      <c r="D914" s="14"/>
      <c r="E914" s="14"/>
      <c r="F914" s="14"/>
      <c r="G914" s="14"/>
      <c r="H914" s="14"/>
      <c r="I914" s="16"/>
      <c r="J914" s="14"/>
      <c r="K914" s="14"/>
      <c r="L914" s="16"/>
      <c r="M914" s="15" t="str">
        <f aca="false">IF($I914="","",IF($J914="Yes","Done",IF($I914&lt;AsOf,"Overdue","Open")))</f>
        <v/>
      </c>
    </row>
    <row r="915" customFormat="false" ht="15" hidden="false" customHeight="false" outlineLevel="0" collapsed="false">
      <c r="A915" s="16"/>
      <c r="B915" s="14"/>
      <c r="C915" s="15" t="str">
        <f aca="false">IF($B915="","",IFERROR(INDEX(Roster!$B$2:$B$301,MATCH($B915,Roster!$A$2:$A$301,0)),"ID not on Roster"))</f>
        <v/>
      </c>
      <c r="D915" s="14"/>
      <c r="E915" s="14"/>
      <c r="F915" s="14"/>
      <c r="G915" s="14"/>
      <c r="H915" s="14"/>
      <c r="I915" s="16"/>
      <c r="J915" s="14"/>
      <c r="K915" s="14"/>
      <c r="L915" s="16"/>
      <c r="M915" s="15" t="str">
        <f aca="false">IF($I915="","",IF($J915="Yes","Done",IF($I915&lt;AsOf,"Overdue","Open")))</f>
        <v/>
      </c>
    </row>
    <row r="916" customFormat="false" ht="15" hidden="false" customHeight="false" outlineLevel="0" collapsed="false">
      <c r="A916" s="16"/>
      <c r="B916" s="14"/>
      <c r="C916" s="15" t="str">
        <f aca="false">IF($B916="","",IFERROR(INDEX(Roster!$B$2:$B$301,MATCH($B916,Roster!$A$2:$A$301,0)),"ID not on Roster"))</f>
        <v/>
      </c>
      <c r="D916" s="14"/>
      <c r="E916" s="14"/>
      <c r="F916" s="14"/>
      <c r="G916" s="14"/>
      <c r="H916" s="14"/>
      <c r="I916" s="16"/>
      <c r="J916" s="14"/>
      <c r="K916" s="14"/>
      <c r="L916" s="16"/>
      <c r="M916" s="15" t="str">
        <f aca="false">IF($I916="","",IF($J916="Yes","Done",IF($I916&lt;AsOf,"Overdue","Open")))</f>
        <v/>
      </c>
    </row>
    <row r="917" customFormat="false" ht="15" hidden="false" customHeight="false" outlineLevel="0" collapsed="false">
      <c r="A917" s="16"/>
      <c r="B917" s="14"/>
      <c r="C917" s="15" t="str">
        <f aca="false">IF($B917="","",IFERROR(INDEX(Roster!$B$2:$B$301,MATCH($B917,Roster!$A$2:$A$301,0)),"ID not on Roster"))</f>
        <v/>
      </c>
      <c r="D917" s="14"/>
      <c r="E917" s="14"/>
      <c r="F917" s="14"/>
      <c r="G917" s="14"/>
      <c r="H917" s="14"/>
      <c r="I917" s="16"/>
      <c r="J917" s="14"/>
      <c r="K917" s="14"/>
      <c r="L917" s="16"/>
      <c r="M917" s="15" t="str">
        <f aca="false">IF($I917="","",IF($J917="Yes","Done",IF($I917&lt;AsOf,"Overdue","Open")))</f>
        <v/>
      </c>
    </row>
    <row r="918" customFormat="false" ht="15" hidden="false" customHeight="false" outlineLevel="0" collapsed="false">
      <c r="A918" s="16"/>
      <c r="B918" s="14"/>
      <c r="C918" s="15" t="str">
        <f aca="false">IF($B918="","",IFERROR(INDEX(Roster!$B$2:$B$301,MATCH($B918,Roster!$A$2:$A$301,0)),"ID not on Roster"))</f>
        <v/>
      </c>
      <c r="D918" s="14"/>
      <c r="E918" s="14"/>
      <c r="F918" s="14"/>
      <c r="G918" s="14"/>
      <c r="H918" s="14"/>
      <c r="I918" s="16"/>
      <c r="J918" s="14"/>
      <c r="K918" s="14"/>
      <c r="L918" s="16"/>
      <c r="M918" s="15" t="str">
        <f aca="false">IF($I918="","",IF($J918="Yes","Done",IF($I918&lt;AsOf,"Overdue","Open")))</f>
        <v/>
      </c>
    </row>
    <row r="919" customFormat="false" ht="15" hidden="false" customHeight="false" outlineLevel="0" collapsed="false">
      <c r="A919" s="16"/>
      <c r="B919" s="14"/>
      <c r="C919" s="15" t="str">
        <f aca="false">IF($B919="","",IFERROR(INDEX(Roster!$B$2:$B$301,MATCH($B919,Roster!$A$2:$A$301,0)),"ID not on Roster"))</f>
        <v/>
      </c>
      <c r="D919" s="14"/>
      <c r="E919" s="14"/>
      <c r="F919" s="14"/>
      <c r="G919" s="14"/>
      <c r="H919" s="14"/>
      <c r="I919" s="16"/>
      <c r="J919" s="14"/>
      <c r="K919" s="14"/>
      <c r="L919" s="16"/>
      <c r="M919" s="15" t="str">
        <f aca="false">IF($I919="","",IF($J919="Yes","Done",IF($I919&lt;AsOf,"Overdue","Open")))</f>
        <v/>
      </c>
    </row>
    <row r="920" customFormat="false" ht="15" hidden="false" customHeight="false" outlineLevel="0" collapsed="false">
      <c r="A920" s="16"/>
      <c r="B920" s="14"/>
      <c r="C920" s="15" t="str">
        <f aca="false">IF($B920="","",IFERROR(INDEX(Roster!$B$2:$B$301,MATCH($B920,Roster!$A$2:$A$301,0)),"ID not on Roster"))</f>
        <v/>
      </c>
      <c r="D920" s="14"/>
      <c r="E920" s="14"/>
      <c r="F920" s="14"/>
      <c r="G920" s="14"/>
      <c r="H920" s="14"/>
      <c r="I920" s="16"/>
      <c r="J920" s="14"/>
      <c r="K920" s="14"/>
      <c r="L920" s="16"/>
      <c r="M920" s="15" t="str">
        <f aca="false">IF($I920="","",IF($J920="Yes","Done",IF($I920&lt;AsOf,"Overdue","Open")))</f>
        <v/>
      </c>
    </row>
    <row r="921" customFormat="false" ht="15" hidden="false" customHeight="false" outlineLevel="0" collapsed="false">
      <c r="A921" s="16"/>
      <c r="B921" s="14"/>
      <c r="C921" s="15" t="str">
        <f aca="false">IF($B921="","",IFERROR(INDEX(Roster!$B$2:$B$301,MATCH($B921,Roster!$A$2:$A$301,0)),"ID not on Roster"))</f>
        <v/>
      </c>
      <c r="D921" s="14"/>
      <c r="E921" s="14"/>
      <c r="F921" s="14"/>
      <c r="G921" s="14"/>
      <c r="H921" s="14"/>
      <c r="I921" s="16"/>
      <c r="J921" s="14"/>
      <c r="K921" s="14"/>
      <c r="L921" s="16"/>
      <c r="M921" s="15" t="str">
        <f aca="false">IF($I921="","",IF($J921="Yes","Done",IF($I921&lt;AsOf,"Overdue","Open")))</f>
        <v/>
      </c>
    </row>
    <row r="922" customFormat="false" ht="15" hidden="false" customHeight="false" outlineLevel="0" collapsed="false">
      <c r="A922" s="16"/>
      <c r="B922" s="14"/>
      <c r="C922" s="15" t="str">
        <f aca="false">IF($B922="","",IFERROR(INDEX(Roster!$B$2:$B$301,MATCH($B922,Roster!$A$2:$A$301,0)),"ID not on Roster"))</f>
        <v/>
      </c>
      <c r="D922" s="14"/>
      <c r="E922" s="14"/>
      <c r="F922" s="14"/>
      <c r="G922" s="14"/>
      <c r="H922" s="14"/>
      <c r="I922" s="16"/>
      <c r="J922" s="14"/>
      <c r="K922" s="14"/>
      <c r="L922" s="16"/>
      <c r="M922" s="15" t="str">
        <f aca="false">IF($I922="","",IF($J922="Yes","Done",IF($I922&lt;AsOf,"Overdue","Open")))</f>
        <v/>
      </c>
    </row>
    <row r="923" customFormat="false" ht="15" hidden="false" customHeight="false" outlineLevel="0" collapsed="false">
      <c r="A923" s="16"/>
      <c r="B923" s="14"/>
      <c r="C923" s="15" t="str">
        <f aca="false">IF($B923="","",IFERROR(INDEX(Roster!$B$2:$B$301,MATCH($B923,Roster!$A$2:$A$301,0)),"ID not on Roster"))</f>
        <v/>
      </c>
      <c r="D923" s="14"/>
      <c r="E923" s="14"/>
      <c r="F923" s="14"/>
      <c r="G923" s="14"/>
      <c r="H923" s="14"/>
      <c r="I923" s="16"/>
      <c r="J923" s="14"/>
      <c r="K923" s="14"/>
      <c r="L923" s="16"/>
      <c r="M923" s="15" t="str">
        <f aca="false">IF($I923="","",IF($J923="Yes","Done",IF($I923&lt;AsOf,"Overdue","Open")))</f>
        <v/>
      </c>
    </row>
    <row r="924" customFormat="false" ht="15" hidden="false" customHeight="false" outlineLevel="0" collapsed="false">
      <c r="A924" s="16"/>
      <c r="B924" s="14"/>
      <c r="C924" s="15" t="str">
        <f aca="false">IF($B924="","",IFERROR(INDEX(Roster!$B$2:$B$301,MATCH($B924,Roster!$A$2:$A$301,0)),"ID not on Roster"))</f>
        <v/>
      </c>
      <c r="D924" s="14"/>
      <c r="E924" s="14"/>
      <c r="F924" s="14"/>
      <c r="G924" s="14"/>
      <c r="H924" s="14"/>
      <c r="I924" s="16"/>
      <c r="J924" s="14"/>
      <c r="K924" s="14"/>
      <c r="L924" s="16"/>
      <c r="M924" s="15" t="str">
        <f aca="false">IF($I924="","",IF($J924="Yes","Done",IF($I924&lt;AsOf,"Overdue","Open")))</f>
        <v/>
      </c>
    </row>
    <row r="925" customFormat="false" ht="15" hidden="false" customHeight="false" outlineLevel="0" collapsed="false">
      <c r="A925" s="16"/>
      <c r="B925" s="14"/>
      <c r="C925" s="15" t="str">
        <f aca="false">IF($B925="","",IFERROR(INDEX(Roster!$B$2:$B$301,MATCH($B925,Roster!$A$2:$A$301,0)),"ID not on Roster"))</f>
        <v/>
      </c>
      <c r="D925" s="14"/>
      <c r="E925" s="14"/>
      <c r="F925" s="14"/>
      <c r="G925" s="14"/>
      <c r="H925" s="14"/>
      <c r="I925" s="16"/>
      <c r="J925" s="14"/>
      <c r="K925" s="14"/>
      <c r="L925" s="16"/>
      <c r="M925" s="15" t="str">
        <f aca="false">IF($I925="","",IF($J925="Yes","Done",IF($I925&lt;AsOf,"Overdue","Open")))</f>
        <v/>
      </c>
    </row>
    <row r="926" customFormat="false" ht="15" hidden="false" customHeight="false" outlineLevel="0" collapsed="false">
      <c r="A926" s="16"/>
      <c r="B926" s="14"/>
      <c r="C926" s="15" t="str">
        <f aca="false">IF($B926="","",IFERROR(INDEX(Roster!$B$2:$B$301,MATCH($B926,Roster!$A$2:$A$301,0)),"ID not on Roster"))</f>
        <v/>
      </c>
      <c r="D926" s="14"/>
      <c r="E926" s="14"/>
      <c r="F926" s="14"/>
      <c r="G926" s="14"/>
      <c r="H926" s="14"/>
      <c r="I926" s="16"/>
      <c r="J926" s="14"/>
      <c r="K926" s="14"/>
      <c r="L926" s="16"/>
      <c r="M926" s="15" t="str">
        <f aca="false">IF($I926="","",IF($J926="Yes","Done",IF($I926&lt;AsOf,"Overdue","Open")))</f>
        <v/>
      </c>
    </row>
    <row r="927" customFormat="false" ht="15" hidden="false" customHeight="false" outlineLevel="0" collapsed="false">
      <c r="A927" s="16"/>
      <c r="B927" s="14"/>
      <c r="C927" s="15" t="str">
        <f aca="false">IF($B927="","",IFERROR(INDEX(Roster!$B$2:$B$301,MATCH($B927,Roster!$A$2:$A$301,0)),"ID not on Roster"))</f>
        <v/>
      </c>
      <c r="D927" s="14"/>
      <c r="E927" s="14"/>
      <c r="F927" s="14"/>
      <c r="G927" s="14"/>
      <c r="H927" s="14"/>
      <c r="I927" s="16"/>
      <c r="J927" s="14"/>
      <c r="K927" s="14"/>
      <c r="L927" s="16"/>
      <c r="M927" s="15" t="str">
        <f aca="false">IF($I927="","",IF($J927="Yes","Done",IF($I927&lt;AsOf,"Overdue","Open")))</f>
        <v/>
      </c>
    </row>
    <row r="928" customFormat="false" ht="15" hidden="false" customHeight="false" outlineLevel="0" collapsed="false">
      <c r="A928" s="16"/>
      <c r="B928" s="14"/>
      <c r="C928" s="15" t="str">
        <f aca="false">IF($B928="","",IFERROR(INDEX(Roster!$B$2:$B$301,MATCH($B928,Roster!$A$2:$A$301,0)),"ID not on Roster"))</f>
        <v/>
      </c>
      <c r="D928" s="14"/>
      <c r="E928" s="14"/>
      <c r="F928" s="14"/>
      <c r="G928" s="14"/>
      <c r="H928" s="14"/>
      <c r="I928" s="16"/>
      <c r="J928" s="14"/>
      <c r="K928" s="14"/>
      <c r="L928" s="16"/>
      <c r="M928" s="15" t="str">
        <f aca="false">IF($I928="","",IF($J928="Yes","Done",IF($I928&lt;AsOf,"Overdue","Open")))</f>
        <v/>
      </c>
    </row>
    <row r="929" customFormat="false" ht="15" hidden="false" customHeight="false" outlineLevel="0" collapsed="false">
      <c r="A929" s="16"/>
      <c r="B929" s="14"/>
      <c r="C929" s="15" t="str">
        <f aca="false">IF($B929="","",IFERROR(INDEX(Roster!$B$2:$B$301,MATCH($B929,Roster!$A$2:$A$301,0)),"ID not on Roster"))</f>
        <v/>
      </c>
      <c r="D929" s="14"/>
      <c r="E929" s="14"/>
      <c r="F929" s="14"/>
      <c r="G929" s="14"/>
      <c r="H929" s="14"/>
      <c r="I929" s="16"/>
      <c r="J929" s="14"/>
      <c r="K929" s="14"/>
      <c r="L929" s="16"/>
      <c r="M929" s="15" t="str">
        <f aca="false">IF($I929="","",IF($J929="Yes","Done",IF($I929&lt;AsOf,"Overdue","Open")))</f>
        <v/>
      </c>
    </row>
    <row r="930" customFormat="false" ht="15" hidden="false" customHeight="false" outlineLevel="0" collapsed="false">
      <c r="A930" s="16"/>
      <c r="B930" s="14"/>
      <c r="C930" s="15" t="str">
        <f aca="false">IF($B930="","",IFERROR(INDEX(Roster!$B$2:$B$301,MATCH($B930,Roster!$A$2:$A$301,0)),"ID not on Roster"))</f>
        <v/>
      </c>
      <c r="D930" s="14"/>
      <c r="E930" s="14"/>
      <c r="F930" s="14"/>
      <c r="G930" s="14"/>
      <c r="H930" s="14"/>
      <c r="I930" s="16"/>
      <c r="J930" s="14"/>
      <c r="K930" s="14"/>
      <c r="L930" s="16"/>
      <c r="M930" s="15" t="str">
        <f aca="false">IF($I930="","",IF($J930="Yes","Done",IF($I930&lt;AsOf,"Overdue","Open")))</f>
        <v/>
      </c>
    </row>
    <row r="931" customFormat="false" ht="15" hidden="false" customHeight="false" outlineLevel="0" collapsed="false">
      <c r="A931" s="16"/>
      <c r="B931" s="14"/>
      <c r="C931" s="15" t="str">
        <f aca="false">IF($B931="","",IFERROR(INDEX(Roster!$B$2:$B$301,MATCH($B931,Roster!$A$2:$A$301,0)),"ID not on Roster"))</f>
        <v/>
      </c>
      <c r="D931" s="14"/>
      <c r="E931" s="14"/>
      <c r="F931" s="14"/>
      <c r="G931" s="14"/>
      <c r="H931" s="14"/>
      <c r="I931" s="16"/>
      <c r="J931" s="14"/>
      <c r="K931" s="14"/>
      <c r="L931" s="16"/>
      <c r="M931" s="15" t="str">
        <f aca="false">IF($I931="","",IF($J931="Yes","Done",IF($I931&lt;AsOf,"Overdue","Open")))</f>
        <v/>
      </c>
    </row>
    <row r="932" customFormat="false" ht="15" hidden="false" customHeight="false" outlineLevel="0" collapsed="false">
      <c r="A932" s="16"/>
      <c r="B932" s="14"/>
      <c r="C932" s="15" t="str">
        <f aca="false">IF($B932="","",IFERROR(INDEX(Roster!$B$2:$B$301,MATCH($B932,Roster!$A$2:$A$301,0)),"ID not on Roster"))</f>
        <v/>
      </c>
      <c r="D932" s="14"/>
      <c r="E932" s="14"/>
      <c r="F932" s="14"/>
      <c r="G932" s="14"/>
      <c r="H932" s="14"/>
      <c r="I932" s="16"/>
      <c r="J932" s="14"/>
      <c r="K932" s="14"/>
      <c r="L932" s="16"/>
      <c r="M932" s="15" t="str">
        <f aca="false">IF($I932="","",IF($J932="Yes","Done",IF($I932&lt;AsOf,"Overdue","Open")))</f>
        <v/>
      </c>
    </row>
    <row r="933" customFormat="false" ht="15" hidden="false" customHeight="false" outlineLevel="0" collapsed="false">
      <c r="A933" s="16"/>
      <c r="B933" s="14"/>
      <c r="C933" s="15" t="str">
        <f aca="false">IF($B933="","",IFERROR(INDEX(Roster!$B$2:$B$301,MATCH($B933,Roster!$A$2:$A$301,0)),"ID not on Roster"))</f>
        <v/>
      </c>
      <c r="D933" s="14"/>
      <c r="E933" s="14"/>
      <c r="F933" s="14"/>
      <c r="G933" s="14"/>
      <c r="H933" s="14"/>
      <c r="I933" s="16"/>
      <c r="J933" s="14"/>
      <c r="K933" s="14"/>
      <c r="L933" s="16"/>
      <c r="M933" s="15" t="str">
        <f aca="false">IF($I933="","",IF($J933="Yes","Done",IF($I933&lt;AsOf,"Overdue","Open")))</f>
        <v/>
      </c>
    </row>
    <row r="934" customFormat="false" ht="15" hidden="false" customHeight="false" outlineLevel="0" collapsed="false">
      <c r="A934" s="16"/>
      <c r="B934" s="14"/>
      <c r="C934" s="15" t="str">
        <f aca="false">IF($B934="","",IFERROR(INDEX(Roster!$B$2:$B$301,MATCH($B934,Roster!$A$2:$A$301,0)),"ID not on Roster"))</f>
        <v/>
      </c>
      <c r="D934" s="14"/>
      <c r="E934" s="14"/>
      <c r="F934" s="14"/>
      <c r="G934" s="14"/>
      <c r="H934" s="14"/>
      <c r="I934" s="16"/>
      <c r="J934" s="14"/>
      <c r="K934" s="14"/>
      <c r="L934" s="16"/>
      <c r="M934" s="15" t="str">
        <f aca="false">IF($I934="","",IF($J934="Yes","Done",IF($I934&lt;AsOf,"Overdue","Open")))</f>
        <v/>
      </c>
    </row>
    <row r="935" customFormat="false" ht="15" hidden="false" customHeight="false" outlineLevel="0" collapsed="false">
      <c r="A935" s="16"/>
      <c r="B935" s="14"/>
      <c r="C935" s="15" t="str">
        <f aca="false">IF($B935="","",IFERROR(INDEX(Roster!$B$2:$B$301,MATCH($B935,Roster!$A$2:$A$301,0)),"ID not on Roster"))</f>
        <v/>
      </c>
      <c r="D935" s="14"/>
      <c r="E935" s="14"/>
      <c r="F935" s="14"/>
      <c r="G935" s="14"/>
      <c r="H935" s="14"/>
      <c r="I935" s="16"/>
      <c r="J935" s="14"/>
      <c r="K935" s="14"/>
      <c r="L935" s="16"/>
      <c r="M935" s="15" t="str">
        <f aca="false">IF($I935="","",IF($J935="Yes","Done",IF($I935&lt;AsOf,"Overdue","Open")))</f>
        <v/>
      </c>
    </row>
    <row r="936" customFormat="false" ht="15" hidden="false" customHeight="false" outlineLevel="0" collapsed="false">
      <c r="A936" s="16"/>
      <c r="B936" s="14"/>
      <c r="C936" s="15" t="str">
        <f aca="false">IF($B936="","",IFERROR(INDEX(Roster!$B$2:$B$301,MATCH($B936,Roster!$A$2:$A$301,0)),"ID not on Roster"))</f>
        <v/>
      </c>
      <c r="D936" s="14"/>
      <c r="E936" s="14"/>
      <c r="F936" s="14"/>
      <c r="G936" s="14"/>
      <c r="H936" s="14"/>
      <c r="I936" s="16"/>
      <c r="J936" s="14"/>
      <c r="K936" s="14"/>
      <c r="L936" s="16"/>
      <c r="M936" s="15" t="str">
        <f aca="false">IF($I936="","",IF($J936="Yes","Done",IF($I936&lt;AsOf,"Overdue","Open")))</f>
        <v/>
      </c>
    </row>
    <row r="937" customFormat="false" ht="15" hidden="false" customHeight="false" outlineLevel="0" collapsed="false">
      <c r="A937" s="16"/>
      <c r="B937" s="14"/>
      <c r="C937" s="15" t="str">
        <f aca="false">IF($B937="","",IFERROR(INDEX(Roster!$B$2:$B$301,MATCH($B937,Roster!$A$2:$A$301,0)),"ID not on Roster"))</f>
        <v/>
      </c>
      <c r="D937" s="14"/>
      <c r="E937" s="14"/>
      <c r="F937" s="14"/>
      <c r="G937" s="14"/>
      <c r="H937" s="14"/>
      <c r="I937" s="16"/>
      <c r="J937" s="14"/>
      <c r="K937" s="14"/>
      <c r="L937" s="16"/>
      <c r="M937" s="15" t="str">
        <f aca="false">IF($I937="","",IF($J937="Yes","Done",IF($I937&lt;AsOf,"Overdue","Open")))</f>
        <v/>
      </c>
    </row>
    <row r="938" customFormat="false" ht="15" hidden="false" customHeight="false" outlineLevel="0" collapsed="false">
      <c r="A938" s="16"/>
      <c r="B938" s="14"/>
      <c r="C938" s="15" t="str">
        <f aca="false">IF($B938="","",IFERROR(INDEX(Roster!$B$2:$B$301,MATCH($B938,Roster!$A$2:$A$301,0)),"ID not on Roster"))</f>
        <v/>
      </c>
      <c r="D938" s="14"/>
      <c r="E938" s="14"/>
      <c r="F938" s="14"/>
      <c r="G938" s="14"/>
      <c r="H938" s="14"/>
      <c r="I938" s="16"/>
      <c r="J938" s="14"/>
      <c r="K938" s="14"/>
      <c r="L938" s="16"/>
      <c r="M938" s="15" t="str">
        <f aca="false">IF($I938="","",IF($J938="Yes","Done",IF($I938&lt;AsOf,"Overdue","Open")))</f>
        <v/>
      </c>
    </row>
    <row r="939" customFormat="false" ht="15" hidden="false" customHeight="false" outlineLevel="0" collapsed="false">
      <c r="A939" s="16"/>
      <c r="B939" s="14"/>
      <c r="C939" s="15" t="str">
        <f aca="false">IF($B939="","",IFERROR(INDEX(Roster!$B$2:$B$301,MATCH($B939,Roster!$A$2:$A$301,0)),"ID not on Roster"))</f>
        <v/>
      </c>
      <c r="D939" s="14"/>
      <c r="E939" s="14"/>
      <c r="F939" s="14"/>
      <c r="G939" s="14"/>
      <c r="H939" s="14"/>
      <c r="I939" s="16"/>
      <c r="J939" s="14"/>
      <c r="K939" s="14"/>
      <c r="L939" s="16"/>
      <c r="M939" s="15" t="str">
        <f aca="false">IF($I939="","",IF($J939="Yes","Done",IF($I939&lt;AsOf,"Overdue","Open")))</f>
        <v/>
      </c>
    </row>
    <row r="940" customFormat="false" ht="15" hidden="false" customHeight="false" outlineLevel="0" collapsed="false">
      <c r="A940" s="16"/>
      <c r="B940" s="14"/>
      <c r="C940" s="15" t="str">
        <f aca="false">IF($B940="","",IFERROR(INDEX(Roster!$B$2:$B$301,MATCH($B940,Roster!$A$2:$A$301,0)),"ID not on Roster"))</f>
        <v/>
      </c>
      <c r="D940" s="14"/>
      <c r="E940" s="14"/>
      <c r="F940" s="14"/>
      <c r="G940" s="14"/>
      <c r="H940" s="14"/>
      <c r="I940" s="16"/>
      <c r="J940" s="14"/>
      <c r="K940" s="14"/>
      <c r="L940" s="16"/>
      <c r="M940" s="15" t="str">
        <f aca="false">IF($I940="","",IF($J940="Yes","Done",IF($I940&lt;AsOf,"Overdue","Open")))</f>
        <v/>
      </c>
    </row>
    <row r="941" customFormat="false" ht="15" hidden="false" customHeight="false" outlineLevel="0" collapsed="false">
      <c r="A941" s="16"/>
      <c r="B941" s="14"/>
      <c r="C941" s="15" t="str">
        <f aca="false">IF($B941="","",IFERROR(INDEX(Roster!$B$2:$B$301,MATCH($B941,Roster!$A$2:$A$301,0)),"ID not on Roster"))</f>
        <v/>
      </c>
      <c r="D941" s="14"/>
      <c r="E941" s="14"/>
      <c r="F941" s="14"/>
      <c r="G941" s="14"/>
      <c r="H941" s="14"/>
      <c r="I941" s="16"/>
      <c r="J941" s="14"/>
      <c r="K941" s="14"/>
      <c r="L941" s="16"/>
      <c r="M941" s="15" t="str">
        <f aca="false">IF($I941="","",IF($J941="Yes","Done",IF($I941&lt;AsOf,"Overdue","Open")))</f>
        <v/>
      </c>
    </row>
    <row r="942" customFormat="false" ht="15" hidden="false" customHeight="false" outlineLevel="0" collapsed="false">
      <c r="A942" s="16"/>
      <c r="B942" s="14"/>
      <c r="C942" s="15" t="str">
        <f aca="false">IF($B942="","",IFERROR(INDEX(Roster!$B$2:$B$301,MATCH($B942,Roster!$A$2:$A$301,0)),"ID not on Roster"))</f>
        <v/>
      </c>
      <c r="D942" s="14"/>
      <c r="E942" s="14"/>
      <c r="F942" s="14"/>
      <c r="G942" s="14"/>
      <c r="H942" s="14"/>
      <c r="I942" s="16"/>
      <c r="J942" s="14"/>
      <c r="K942" s="14"/>
      <c r="L942" s="16"/>
      <c r="M942" s="15" t="str">
        <f aca="false">IF($I942="","",IF($J942="Yes","Done",IF($I942&lt;AsOf,"Overdue","Open")))</f>
        <v/>
      </c>
    </row>
    <row r="943" customFormat="false" ht="15" hidden="false" customHeight="false" outlineLevel="0" collapsed="false">
      <c r="A943" s="16"/>
      <c r="B943" s="14"/>
      <c r="C943" s="15" t="str">
        <f aca="false">IF($B943="","",IFERROR(INDEX(Roster!$B$2:$B$301,MATCH($B943,Roster!$A$2:$A$301,0)),"ID not on Roster"))</f>
        <v/>
      </c>
      <c r="D943" s="14"/>
      <c r="E943" s="14"/>
      <c r="F943" s="14"/>
      <c r="G943" s="14"/>
      <c r="H943" s="14"/>
      <c r="I943" s="16"/>
      <c r="J943" s="14"/>
      <c r="K943" s="14"/>
      <c r="L943" s="16"/>
      <c r="M943" s="15" t="str">
        <f aca="false">IF($I943="","",IF($J943="Yes","Done",IF($I943&lt;AsOf,"Overdue","Open")))</f>
        <v/>
      </c>
    </row>
    <row r="944" customFormat="false" ht="15" hidden="false" customHeight="false" outlineLevel="0" collapsed="false">
      <c r="A944" s="16"/>
      <c r="B944" s="14"/>
      <c r="C944" s="15" t="str">
        <f aca="false">IF($B944="","",IFERROR(INDEX(Roster!$B$2:$B$301,MATCH($B944,Roster!$A$2:$A$301,0)),"ID not on Roster"))</f>
        <v/>
      </c>
      <c r="D944" s="14"/>
      <c r="E944" s="14"/>
      <c r="F944" s="14"/>
      <c r="G944" s="14"/>
      <c r="H944" s="14"/>
      <c r="I944" s="16"/>
      <c r="J944" s="14"/>
      <c r="K944" s="14"/>
      <c r="L944" s="16"/>
      <c r="M944" s="15" t="str">
        <f aca="false">IF($I944="","",IF($J944="Yes","Done",IF($I944&lt;AsOf,"Overdue","Open")))</f>
        <v/>
      </c>
    </row>
    <row r="945" customFormat="false" ht="15" hidden="false" customHeight="false" outlineLevel="0" collapsed="false">
      <c r="A945" s="16"/>
      <c r="B945" s="14"/>
      <c r="C945" s="15" t="str">
        <f aca="false">IF($B945="","",IFERROR(INDEX(Roster!$B$2:$B$301,MATCH($B945,Roster!$A$2:$A$301,0)),"ID not on Roster"))</f>
        <v/>
      </c>
      <c r="D945" s="14"/>
      <c r="E945" s="14"/>
      <c r="F945" s="14"/>
      <c r="G945" s="14"/>
      <c r="H945" s="14"/>
      <c r="I945" s="16"/>
      <c r="J945" s="14"/>
      <c r="K945" s="14"/>
      <c r="L945" s="16"/>
      <c r="M945" s="15" t="str">
        <f aca="false">IF($I945="","",IF($J945="Yes","Done",IF($I945&lt;AsOf,"Overdue","Open")))</f>
        <v/>
      </c>
    </row>
    <row r="946" customFormat="false" ht="15" hidden="false" customHeight="false" outlineLevel="0" collapsed="false">
      <c r="A946" s="16"/>
      <c r="B946" s="14"/>
      <c r="C946" s="15" t="str">
        <f aca="false">IF($B946="","",IFERROR(INDEX(Roster!$B$2:$B$301,MATCH($B946,Roster!$A$2:$A$301,0)),"ID not on Roster"))</f>
        <v/>
      </c>
      <c r="D946" s="14"/>
      <c r="E946" s="14"/>
      <c r="F946" s="14"/>
      <c r="G946" s="14"/>
      <c r="H946" s="14"/>
      <c r="I946" s="16"/>
      <c r="J946" s="14"/>
      <c r="K946" s="14"/>
      <c r="L946" s="16"/>
      <c r="M946" s="15" t="str">
        <f aca="false">IF($I946="","",IF($J946="Yes","Done",IF($I946&lt;AsOf,"Overdue","Open")))</f>
        <v/>
      </c>
    </row>
    <row r="947" customFormat="false" ht="15" hidden="false" customHeight="false" outlineLevel="0" collapsed="false">
      <c r="A947" s="16"/>
      <c r="B947" s="14"/>
      <c r="C947" s="15" t="str">
        <f aca="false">IF($B947="","",IFERROR(INDEX(Roster!$B$2:$B$301,MATCH($B947,Roster!$A$2:$A$301,0)),"ID not on Roster"))</f>
        <v/>
      </c>
      <c r="D947" s="14"/>
      <c r="E947" s="14"/>
      <c r="F947" s="14"/>
      <c r="G947" s="14"/>
      <c r="H947" s="14"/>
      <c r="I947" s="16"/>
      <c r="J947" s="14"/>
      <c r="K947" s="14"/>
      <c r="L947" s="16"/>
      <c r="M947" s="15" t="str">
        <f aca="false">IF($I947="","",IF($J947="Yes","Done",IF($I947&lt;AsOf,"Overdue","Open")))</f>
        <v/>
      </c>
    </row>
    <row r="948" customFormat="false" ht="15" hidden="false" customHeight="false" outlineLevel="0" collapsed="false">
      <c r="A948" s="16"/>
      <c r="B948" s="14"/>
      <c r="C948" s="15" t="str">
        <f aca="false">IF($B948="","",IFERROR(INDEX(Roster!$B$2:$B$301,MATCH($B948,Roster!$A$2:$A$301,0)),"ID not on Roster"))</f>
        <v/>
      </c>
      <c r="D948" s="14"/>
      <c r="E948" s="14"/>
      <c r="F948" s="14"/>
      <c r="G948" s="14"/>
      <c r="H948" s="14"/>
      <c r="I948" s="16"/>
      <c r="J948" s="14"/>
      <c r="K948" s="14"/>
      <c r="L948" s="16"/>
      <c r="M948" s="15" t="str">
        <f aca="false">IF($I948="","",IF($J948="Yes","Done",IF($I948&lt;AsOf,"Overdue","Open")))</f>
        <v/>
      </c>
    </row>
    <row r="949" customFormat="false" ht="15" hidden="false" customHeight="false" outlineLevel="0" collapsed="false">
      <c r="A949" s="16"/>
      <c r="B949" s="14"/>
      <c r="C949" s="15" t="str">
        <f aca="false">IF($B949="","",IFERROR(INDEX(Roster!$B$2:$B$301,MATCH($B949,Roster!$A$2:$A$301,0)),"ID not on Roster"))</f>
        <v/>
      </c>
      <c r="D949" s="14"/>
      <c r="E949" s="14"/>
      <c r="F949" s="14"/>
      <c r="G949" s="14"/>
      <c r="H949" s="14"/>
      <c r="I949" s="16"/>
      <c r="J949" s="14"/>
      <c r="K949" s="14"/>
      <c r="L949" s="16"/>
      <c r="M949" s="15" t="str">
        <f aca="false">IF($I949="","",IF($J949="Yes","Done",IF($I949&lt;AsOf,"Overdue","Open")))</f>
        <v/>
      </c>
    </row>
    <row r="950" customFormat="false" ht="15" hidden="false" customHeight="false" outlineLevel="0" collapsed="false">
      <c r="A950" s="16"/>
      <c r="B950" s="14"/>
      <c r="C950" s="15" t="str">
        <f aca="false">IF($B950="","",IFERROR(INDEX(Roster!$B$2:$B$301,MATCH($B950,Roster!$A$2:$A$301,0)),"ID not on Roster"))</f>
        <v/>
      </c>
      <c r="D950" s="14"/>
      <c r="E950" s="14"/>
      <c r="F950" s="14"/>
      <c r="G950" s="14"/>
      <c r="H950" s="14"/>
      <c r="I950" s="16"/>
      <c r="J950" s="14"/>
      <c r="K950" s="14"/>
      <c r="L950" s="16"/>
      <c r="M950" s="15" t="str">
        <f aca="false">IF($I950="","",IF($J950="Yes","Done",IF($I950&lt;AsOf,"Overdue","Open")))</f>
        <v/>
      </c>
    </row>
    <row r="951" customFormat="false" ht="15" hidden="false" customHeight="false" outlineLevel="0" collapsed="false">
      <c r="A951" s="16"/>
      <c r="B951" s="14"/>
      <c r="C951" s="15" t="str">
        <f aca="false">IF($B951="","",IFERROR(INDEX(Roster!$B$2:$B$301,MATCH($B951,Roster!$A$2:$A$301,0)),"ID not on Roster"))</f>
        <v/>
      </c>
      <c r="D951" s="14"/>
      <c r="E951" s="14"/>
      <c r="F951" s="14"/>
      <c r="G951" s="14"/>
      <c r="H951" s="14"/>
      <c r="I951" s="16"/>
      <c r="J951" s="14"/>
      <c r="K951" s="14"/>
      <c r="L951" s="16"/>
      <c r="M951" s="15" t="str">
        <f aca="false">IF($I951="","",IF($J951="Yes","Done",IF($I951&lt;AsOf,"Overdue","Open")))</f>
        <v/>
      </c>
    </row>
    <row r="952" customFormat="false" ht="15" hidden="false" customHeight="false" outlineLevel="0" collapsed="false">
      <c r="A952" s="16"/>
      <c r="B952" s="14"/>
      <c r="C952" s="15" t="str">
        <f aca="false">IF($B952="","",IFERROR(INDEX(Roster!$B$2:$B$301,MATCH($B952,Roster!$A$2:$A$301,0)),"ID not on Roster"))</f>
        <v/>
      </c>
      <c r="D952" s="14"/>
      <c r="E952" s="14"/>
      <c r="F952" s="14"/>
      <c r="G952" s="14"/>
      <c r="H952" s="14"/>
      <c r="I952" s="16"/>
      <c r="J952" s="14"/>
      <c r="K952" s="14"/>
      <c r="L952" s="16"/>
      <c r="M952" s="15" t="str">
        <f aca="false">IF($I952="","",IF($J952="Yes","Done",IF($I952&lt;AsOf,"Overdue","Open")))</f>
        <v/>
      </c>
    </row>
    <row r="953" customFormat="false" ht="15" hidden="false" customHeight="false" outlineLevel="0" collapsed="false">
      <c r="A953" s="16"/>
      <c r="B953" s="14"/>
      <c r="C953" s="15" t="str">
        <f aca="false">IF($B953="","",IFERROR(INDEX(Roster!$B$2:$B$301,MATCH($B953,Roster!$A$2:$A$301,0)),"ID not on Roster"))</f>
        <v/>
      </c>
      <c r="D953" s="14"/>
      <c r="E953" s="14"/>
      <c r="F953" s="14"/>
      <c r="G953" s="14"/>
      <c r="H953" s="14"/>
      <c r="I953" s="16"/>
      <c r="J953" s="14"/>
      <c r="K953" s="14"/>
      <c r="L953" s="16"/>
      <c r="M953" s="15" t="str">
        <f aca="false">IF($I953="","",IF($J953="Yes","Done",IF($I953&lt;AsOf,"Overdue","Open")))</f>
        <v/>
      </c>
    </row>
    <row r="954" customFormat="false" ht="15" hidden="false" customHeight="false" outlineLevel="0" collapsed="false">
      <c r="A954" s="16"/>
      <c r="B954" s="14"/>
      <c r="C954" s="15" t="str">
        <f aca="false">IF($B954="","",IFERROR(INDEX(Roster!$B$2:$B$301,MATCH($B954,Roster!$A$2:$A$301,0)),"ID not on Roster"))</f>
        <v/>
      </c>
      <c r="D954" s="14"/>
      <c r="E954" s="14"/>
      <c r="F954" s="14"/>
      <c r="G954" s="14"/>
      <c r="H954" s="14"/>
      <c r="I954" s="16"/>
      <c r="J954" s="14"/>
      <c r="K954" s="14"/>
      <c r="L954" s="16"/>
      <c r="M954" s="15" t="str">
        <f aca="false">IF($I954="","",IF($J954="Yes","Done",IF($I954&lt;AsOf,"Overdue","Open")))</f>
        <v/>
      </c>
    </row>
    <row r="955" customFormat="false" ht="15" hidden="false" customHeight="false" outlineLevel="0" collapsed="false">
      <c r="A955" s="16"/>
      <c r="B955" s="14"/>
      <c r="C955" s="15" t="str">
        <f aca="false">IF($B955="","",IFERROR(INDEX(Roster!$B$2:$B$301,MATCH($B955,Roster!$A$2:$A$301,0)),"ID not on Roster"))</f>
        <v/>
      </c>
      <c r="D955" s="14"/>
      <c r="E955" s="14"/>
      <c r="F955" s="14"/>
      <c r="G955" s="14"/>
      <c r="H955" s="14"/>
      <c r="I955" s="16"/>
      <c r="J955" s="14"/>
      <c r="K955" s="14"/>
      <c r="L955" s="16"/>
      <c r="M955" s="15" t="str">
        <f aca="false">IF($I955="","",IF($J955="Yes","Done",IF($I955&lt;AsOf,"Overdue","Open")))</f>
        <v/>
      </c>
    </row>
    <row r="956" customFormat="false" ht="15" hidden="false" customHeight="false" outlineLevel="0" collapsed="false">
      <c r="A956" s="16"/>
      <c r="B956" s="14"/>
      <c r="C956" s="15" t="str">
        <f aca="false">IF($B956="","",IFERROR(INDEX(Roster!$B$2:$B$301,MATCH($B956,Roster!$A$2:$A$301,0)),"ID not on Roster"))</f>
        <v/>
      </c>
      <c r="D956" s="14"/>
      <c r="E956" s="14"/>
      <c r="F956" s="14"/>
      <c r="G956" s="14"/>
      <c r="H956" s="14"/>
      <c r="I956" s="16"/>
      <c r="J956" s="14"/>
      <c r="K956" s="14"/>
      <c r="L956" s="16"/>
      <c r="M956" s="15" t="str">
        <f aca="false">IF($I956="","",IF($J956="Yes","Done",IF($I956&lt;AsOf,"Overdue","Open")))</f>
        <v/>
      </c>
    </row>
    <row r="957" customFormat="false" ht="15" hidden="false" customHeight="false" outlineLevel="0" collapsed="false">
      <c r="A957" s="16"/>
      <c r="B957" s="14"/>
      <c r="C957" s="15" t="str">
        <f aca="false">IF($B957="","",IFERROR(INDEX(Roster!$B$2:$B$301,MATCH($B957,Roster!$A$2:$A$301,0)),"ID not on Roster"))</f>
        <v/>
      </c>
      <c r="D957" s="14"/>
      <c r="E957" s="14"/>
      <c r="F957" s="14"/>
      <c r="G957" s="14"/>
      <c r="H957" s="14"/>
      <c r="I957" s="16"/>
      <c r="J957" s="14"/>
      <c r="K957" s="14"/>
      <c r="L957" s="16"/>
      <c r="M957" s="15" t="str">
        <f aca="false">IF($I957="","",IF($J957="Yes","Done",IF($I957&lt;AsOf,"Overdue","Open")))</f>
        <v/>
      </c>
    </row>
    <row r="958" customFormat="false" ht="15" hidden="false" customHeight="false" outlineLevel="0" collapsed="false">
      <c r="A958" s="16"/>
      <c r="B958" s="14"/>
      <c r="C958" s="15" t="str">
        <f aca="false">IF($B958="","",IFERROR(INDEX(Roster!$B$2:$B$301,MATCH($B958,Roster!$A$2:$A$301,0)),"ID not on Roster"))</f>
        <v/>
      </c>
      <c r="D958" s="14"/>
      <c r="E958" s="14"/>
      <c r="F958" s="14"/>
      <c r="G958" s="14"/>
      <c r="H958" s="14"/>
      <c r="I958" s="16"/>
      <c r="J958" s="14"/>
      <c r="K958" s="14"/>
      <c r="L958" s="16"/>
      <c r="M958" s="15" t="str">
        <f aca="false">IF($I958="","",IF($J958="Yes","Done",IF($I958&lt;AsOf,"Overdue","Open")))</f>
        <v/>
      </c>
    </row>
    <row r="959" customFormat="false" ht="15" hidden="false" customHeight="false" outlineLevel="0" collapsed="false">
      <c r="A959" s="16"/>
      <c r="B959" s="14"/>
      <c r="C959" s="15" t="str">
        <f aca="false">IF($B959="","",IFERROR(INDEX(Roster!$B$2:$B$301,MATCH($B959,Roster!$A$2:$A$301,0)),"ID not on Roster"))</f>
        <v/>
      </c>
      <c r="D959" s="14"/>
      <c r="E959" s="14"/>
      <c r="F959" s="14"/>
      <c r="G959" s="14"/>
      <c r="H959" s="14"/>
      <c r="I959" s="16"/>
      <c r="J959" s="14"/>
      <c r="K959" s="14"/>
      <c r="L959" s="16"/>
      <c r="M959" s="15" t="str">
        <f aca="false">IF($I959="","",IF($J959="Yes","Done",IF($I959&lt;AsOf,"Overdue","Open")))</f>
        <v/>
      </c>
    </row>
    <row r="960" customFormat="false" ht="15" hidden="false" customHeight="false" outlineLevel="0" collapsed="false">
      <c r="A960" s="16"/>
      <c r="B960" s="14"/>
      <c r="C960" s="15" t="str">
        <f aca="false">IF($B960="","",IFERROR(INDEX(Roster!$B$2:$B$301,MATCH($B960,Roster!$A$2:$A$301,0)),"ID not on Roster"))</f>
        <v/>
      </c>
      <c r="D960" s="14"/>
      <c r="E960" s="14"/>
      <c r="F960" s="14"/>
      <c r="G960" s="14"/>
      <c r="H960" s="14"/>
      <c r="I960" s="16"/>
      <c r="J960" s="14"/>
      <c r="K960" s="14"/>
      <c r="L960" s="16"/>
      <c r="M960" s="15" t="str">
        <f aca="false">IF($I960="","",IF($J960="Yes","Done",IF($I960&lt;AsOf,"Overdue","Open")))</f>
        <v/>
      </c>
    </row>
    <row r="961" customFormat="false" ht="15" hidden="false" customHeight="false" outlineLevel="0" collapsed="false">
      <c r="A961" s="16"/>
      <c r="B961" s="14"/>
      <c r="C961" s="15" t="str">
        <f aca="false">IF($B961="","",IFERROR(INDEX(Roster!$B$2:$B$301,MATCH($B961,Roster!$A$2:$A$301,0)),"ID not on Roster"))</f>
        <v/>
      </c>
      <c r="D961" s="14"/>
      <c r="E961" s="14"/>
      <c r="F961" s="14"/>
      <c r="G961" s="14"/>
      <c r="H961" s="14"/>
      <c r="I961" s="16"/>
      <c r="J961" s="14"/>
      <c r="K961" s="14"/>
      <c r="L961" s="16"/>
      <c r="M961" s="15" t="str">
        <f aca="false">IF($I961="","",IF($J961="Yes","Done",IF($I961&lt;AsOf,"Overdue","Open")))</f>
        <v/>
      </c>
    </row>
    <row r="962" customFormat="false" ht="15" hidden="false" customHeight="false" outlineLevel="0" collapsed="false">
      <c r="A962" s="16"/>
      <c r="B962" s="14"/>
      <c r="C962" s="15" t="str">
        <f aca="false">IF($B962="","",IFERROR(INDEX(Roster!$B$2:$B$301,MATCH($B962,Roster!$A$2:$A$301,0)),"ID not on Roster"))</f>
        <v/>
      </c>
      <c r="D962" s="14"/>
      <c r="E962" s="14"/>
      <c r="F962" s="14"/>
      <c r="G962" s="14"/>
      <c r="H962" s="14"/>
      <c r="I962" s="16"/>
      <c r="J962" s="14"/>
      <c r="K962" s="14"/>
      <c r="L962" s="16"/>
      <c r="M962" s="15" t="str">
        <f aca="false">IF($I962="","",IF($J962="Yes","Done",IF($I962&lt;AsOf,"Overdue","Open")))</f>
        <v/>
      </c>
    </row>
    <row r="963" customFormat="false" ht="15" hidden="false" customHeight="false" outlineLevel="0" collapsed="false">
      <c r="A963" s="16"/>
      <c r="B963" s="14"/>
      <c r="C963" s="15" t="str">
        <f aca="false">IF($B963="","",IFERROR(INDEX(Roster!$B$2:$B$301,MATCH($B963,Roster!$A$2:$A$301,0)),"ID not on Roster"))</f>
        <v/>
      </c>
      <c r="D963" s="14"/>
      <c r="E963" s="14"/>
      <c r="F963" s="14"/>
      <c r="G963" s="14"/>
      <c r="H963" s="14"/>
      <c r="I963" s="16"/>
      <c r="J963" s="14"/>
      <c r="K963" s="14"/>
      <c r="L963" s="16"/>
      <c r="M963" s="15" t="str">
        <f aca="false">IF($I963="","",IF($J963="Yes","Done",IF($I963&lt;AsOf,"Overdue","Open")))</f>
        <v/>
      </c>
    </row>
    <row r="964" customFormat="false" ht="15" hidden="false" customHeight="false" outlineLevel="0" collapsed="false">
      <c r="A964" s="16"/>
      <c r="B964" s="14"/>
      <c r="C964" s="15" t="str">
        <f aca="false">IF($B964="","",IFERROR(INDEX(Roster!$B$2:$B$301,MATCH($B964,Roster!$A$2:$A$301,0)),"ID not on Roster"))</f>
        <v/>
      </c>
      <c r="D964" s="14"/>
      <c r="E964" s="14"/>
      <c r="F964" s="14"/>
      <c r="G964" s="14"/>
      <c r="H964" s="14"/>
      <c r="I964" s="16"/>
      <c r="J964" s="14"/>
      <c r="K964" s="14"/>
      <c r="L964" s="16"/>
      <c r="M964" s="15" t="str">
        <f aca="false">IF($I964="","",IF($J964="Yes","Done",IF($I964&lt;AsOf,"Overdue","Open")))</f>
        <v/>
      </c>
    </row>
    <row r="965" customFormat="false" ht="15" hidden="false" customHeight="false" outlineLevel="0" collapsed="false">
      <c r="A965" s="16"/>
      <c r="B965" s="14"/>
      <c r="C965" s="15" t="str">
        <f aca="false">IF($B965="","",IFERROR(INDEX(Roster!$B$2:$B$301,MATCH($B965,Roster!$A$2:$A$301,0)),"ID not on Roster"))</f>
        <v/>
      </c>
      <c r="D965" s="14"/>
      <c r="E965" s="14"/>
      <c r="F965" s="14"/>
      <c r="G965" s="14"/>
      <c r="H965" s="14"/>
      <c r="I965" s="16"/>
      <c r="J965" s="14"/>
      <c r="K965" s="14"/>
      <c r="L965" s="16"/>
      <c r="M965" s="15" t="str">
        <f aca="false">IF($I965="","",IF($J965="Yes","Done",IF($I965&lt;AsOf,"Overdue","Open")))</f>
        <v/>
      </c>
    </row>
    <row r="966" customFormat="false" ht="15" hidden="false" customHeight="false" outlineLevel="0" collapsed="false">
      <c r="A966" s="16"/>
      <c r="B966" s="14"/>
      <c r="C966" s="15" t="str">
        <f aca="false">IF($B966="","",IFERROR(INDEX(Roster!$B$2:$B$301,MATCH($B966,Roster!$A$2:$A$301,0)),"ID not on Roster"))</f>
        <v/>
      </c>
      <c r="D966" s="14"/>
      <c r="E966" s="14"/>
      <c r="F966" s="14"/>
      <c r="G966" s="14"/>
      <c r="H966" s="14"/>
      <c r="I966" s="16"/>
      <c r="J966" s="14"/>
      <c r="K966" s="14"/>
      <c r="L966" s="16"/>
      <c r="M966" s="15" t="str">
        <f aca="false">IF($I966="","",IF($J966="Yes","Done",IF($I966&lt;AsOf,"Overdue","Open")))</f>
        <v/>
      </c>
    </row>
    <row r="967" customFormat="false" ht="15" hidden="false" customHeight="false" outlineLevel="0" collapsed="false">
      <c r="A967" s="16"/>
      <c r="B967" s="14"/>
      <c r="C967" s="15" t="str">
        <f aca="false">IF($B967="","",IFERROR(INDEX(Roster!$B$2:$B$301,MATCH($B967,Roster!$A$2:$A$301,0)),"ID not on Roster"))</f>
        <v/>
      </c>
      <c r="D967" s="14"/>
      <c r="E967" s="14"/>
      <c r="F967" s="14"/>
      <c r="G967" s="14"/>
      <c r="H967" s="14"/>
      <c r="I967" s="16"/>
      <c r="J967" s="14"/>
      <c r="K967" s="14"/>
      <c r="L967" s="16"/>
      <c r="M967" s="15" t="str">
        <f aca="false">IF($I967="","",IF($J967="Yes","Done",IF($I967&lt;AsOf,"Overdue","Open")))</f>
        <v/>
      </c>
    </row>
    <row r="968" customFormat="false" ht="15" hidden="false" customHeight="false" outlineLevel="0" collapsed="false">
      <c r="A968" s="16"/>
      <c r="B968" s="14"/>
      <c r="C968" s="15" t="str">
        <f aca="false">IF($B968="","",IFERROR(INDEX(Roster!$B$2:$B$301,MATCH($B968,Roster!$A$2:$A$301,0)),"ID not on Roster"))</f>
        <v/>
      </c>
      <c r="D968" s="14"/>
      <c r="E968" s="14"/>
      <c r="F968" s="14"/>
      <c r="G968" s="14"/>
      <c r="H968" s="14"/>
      <c r="I968" s="16"/>
      <c r="J968" s="14"/>
      <c r="K968" s="14"/>
      <c r="L968" s="16"/>
      <c r="M968" s="15" t="str">
        <f aca="false">IF($I968="","",IF($J968="Yes","Done",IF($I968&lt;AsOf,"Overdue","Open")))</f>
        <v/>
      </c>
    </row>
    <row r="969" customFormat="false" ht="15" hidden="false" customHeight="false" outlineLevel="0" collapsed="false">
      <c r="A969" s="16"/>
      <c r="B969" s="14"/>
      <c r="C969" s="15" t="str">
        <f aca="false">IF($B969="","",IFERROR(INDEX(Roster!$B$2:$B$301,MATCH($B969,Roster!$A$2:$A$301,0)),"ID not on Roster"))</f>
        <v/>
      </c>
      <c r="D969" s="14"/>
      <c r="E969" s="14"/>
      <c r="F969" s="14"/>
      <c r="G969" s="14"/>
      <c r="H969" s="14"/>
      <c r="I969" s="16"/>
      <c r="J969" s="14"/>
      <c r="K969" s="14"/>
      <c r="L969" s="16"/>
      <c r="M969" s="15" t="str">
        <f aca="false">IF($I969="","",IF($J969="Yes","Done",IF($I969&lt;AsOf,"Overdue","Open")))</f>
        <v/>
      </c>
    </row>
    <row r="970" customFormat="false" ht="15" hidden="false" customHeight="false" outlineLevel="0" collapsed="false">
      <c r="A970" s="16"/>
      <c r="B970" s="14"/>
      <c r="C970" s="15" t="str">
        <f aca="false">IF($B970="","",IFERROR(INDEX(Roster!$B$2:$B$301,MATCH($B970,Roster!$A$2:$A$301,0)),"ID not on Roster"))</f>
        <v/>
      </c>
      <c r="D970" s="14"/>
      <c r="E970" s="14"/>
      <c r="F970" s="14"/>
      <c r="G970" s="14"/>
      <c r="H970" s="14"/>
      <c r="I970" s="16"/>
      <c r="J970" s="14"/>
      <c r="K970" s="14"/>
      <c r="L970" s="16"/>
      <c r="M970" s="15" t="str">
        <f aca="false">IF($I970="","",IF($J970="Yes","Done",IF($I970&lt;AsOf,"Overdue","Open")))</f>
        <v/>
      </c>
    </row>
    <row r="971" customFormat="false" ht="15" hidden="false" customHeight="false" outlineLevel="0" collapsed="false">
      <c r="A971" s="16"/>
      <c r="B971" s="14"/>
      <c r="C971" s="15" t="str">
        <f aca="false">IF($B971="","",IFERROR(INDEX(Roster!$B$2:$B$301,MATCH($B971,Roster!$A$2:$A$301,0)),"ID not on Roster"))</f>
        <v/>
      </c>
      <c r="D971" s="14"/>
      <c r="E971" s="14"/>
      <c r="F971" s="14"/>
      <c r="G971" s="14"/>
      <c r="H971" s="14"/>
      <c r="I971" s="16"/>
      <c r="J971" s="14"/>
      <c r="K971" s="14"/>
      <c r="L971" s="16"/>
      <c r="M971" s="15" t="str">
        <f aca="false">IF($I971="","",IF($J971="Yes","Done",IF($I971&lt;AsOf,"Overdue","Open")))</f>
        <v/>
      </c>
    </row>
    <row r="972" customFormat="false" ht="15" hidden="false" customHeight="false" outlineLevel="0" collapsed="false">
      <c r="A972" s="16"/>
      <c r="B972" s="14"/>
      <c r="C972" s="15" t="str">
        <f aca="false">IF($B972="","",IFERROR(INDEX(Roster!$B$2:$B$301,MATCH($B972,Roster!$A$2:$A$301,0)),"ID not on Roster"))</f>
        <v/>
      </c>
      <c r="D972" s="14"/>
      <c r="E972" s="14"/>
      <c r="F972" s="14"/>
      <c r="G972" s="14"/>
      <c r="H972" s="14"/>
      <c r="I972" s="16"/>
      <c r="J972" s="14"/>
      <c r="K972" s="14"/>
      <c r="L972" s="16"/>
      <c r="M972" s="15" t="str">
        <f aca="false">IF($I972="","",IF($J972="Yes","Done",IF($I972&lt;AsOf,"Overdue","Open")))</f>
        <v/>
      </c>
    </row>
    <row r="973" customFormat="false" ht="15" hidden="false" customHeight="false" outlineLevel="0" collapsed="false">
      <c r="A973" s="16"/>
      <c r="B973" s="14"/>
      <c r="C973" s="15" t="str">
        <f aca="false">IF($B973="","",IFERROR(INDEX(Roster!$B$2:$B$301,MATCH($B973,Roster!$A$2:$A$301,0)),"ID not on Roster"))</f>
        <v/>
      </c>
      <c r="D973" s="14"/>
      <c r="E973" s="14"/>
      <c r="F973" s="14"/>
      <c r="G973" s="14"/>
      <c r="H973" s="14"/>
      <c r="I973" s="16"/>
      <c r="J973" s="14"/>
      <c r="K973" s="14"/>
      <c r="L973" s="16"/>
      <c r="M973" s="15" t="str">
        <f aca="false">IF($I973="","",IF($J973="Yes","Done",IF($I973&lt;AsOf,"Overdue","Open")))</f>
        <v/>
      </c>
    </row>
    <row r="974" customFormat="false" ht="15" hidden="false" customHeight="false" outlineLevel="0" collapsed="false">
      <c r="A974" s="16"/>
      <c r="B974" s="14"/>
      <c r="C974" s="15" t="str">
        <f aca="false">IF($B974="","",IFERROR(INDEX(Roster!$B$2:$B$301,MATCH($B974,Roster!$A$2:$A$301,0)),"ID not on Roster"))</f>
        <v/>
      </c>
      <c r="D974" s="14"/>
      <c r="E974" s="14"/>
      <c r="F974" s="14"/>
      <c r="G974" s="14"/>
      <c r="H974" s="14"/>
      <c r="I974" s="16"/>
      <c r="J974" s="14"/>
      <c r="K974" s="14"/>
      <c r="L974" s="16"/>
      <c r="M974" s="15" t="str">
        <f aca="false">IF($I974="","",IF($J974="Yes","Done",IF($I974&lt;AsOf,"Overdue","Open")))</f>
        <v/>
      </c>
    </row>
    <row r="975" customFormat="false" ht="15" hidden="false" customHeight="false" outlineLevel="0" collapsed="false">
      <c r="A975" s="16"/>
      <c r="B975" s="14"/>
      <c r="C975" s="15" t="str">
        <f aca="false">IF($B975="","",IFERROR(INDEX(Roster!$B$2:$B$301,MATCH($B975,Roster!$A$2:$A$301,0)),"ID not on Roster"))</f>
        <v/>
      </c>
      <c r="D975" s="14"/>
      <c r="E975" s="14"/>
      <c r="F975" s="14"/>
      <c r="G975" s="14"/>
      <c r="H975" s="14"/>
      <c r="I975" s="16"/>
      <c r="J975" s="14"/>
      <c r="K975" s="14"/>
      <c r="L975" s="16"/>
      <c r="M975" s="15" t="str">
        <f aca="false">IF($I975="","",IF($J975="Yes","Done",IF($I975&lt;AsOf,"Overdue","Open")))</f>
        <v/>
      </c>
    </row>
    <row r="976" customFormat="false" ht="15" hidden="false" customHeight="false" outlineLevel="0" collapsed="false">
      <c r="A976" s="16"/>
      <c r="B976" s="14"/>
      <c r="C976" s="15" t="str">
        <f aca="false">IF($B976="","",IFERROR(INDEX(Roster!$B$2:$B$301,MATCH($B976,Roster!$A$2:$A$301,0)),"ID not on Roster"))</f>
        <v/>
      </c>
      <c r="D976" s="14"/>
      <c r="E976" s="14"/>
      <c r="F976" s="14"/>
      <c r="G976" s="14"/>
      <c r="H976" s="14"/>
      <c r="I976" s="16"/>
      <c r="J976" s="14"/>
      <c r="K976" s="14"/>
      <c r="L976" s="16"/>
      <c r="M976" s="15" t="str">
        <f aca="false">IF($I976="","",IF($J976="Yes","Done",IF($I976&lt;AsOf,"Overdue","Open")))</f>
        <v/>
      </c>
    </row>
    <row r="977" customFormat="false" ht="15" hidden="false" customHeight="false" outlineLevel="0" collapsed="false">
      <c r="A977" s="16"/>
      <c r="B977" s="14"/>
      <c r="C977" s="15" t="str">
        <f aca="false">IF($B977="","",IFERROR(INDEX(Roster!$B$2:$B$301,MATCH($B977,Roster!$A$2:$A$301,0)),"ID not on Roster"))</f>
        <v/>
      </c>
      <c r="D977" s="14"/>
      <c r="E977" s="14"/>
      <c r="F977" s="14"/>
      <c r="G977" s="14"/>
      <c r="H977" s="14"/>
      <c r="I977" s="16"/>
      <c r="J977" s="14"/>
      <c r="K977" s="14"/>
      <c r="L977" s="16"/>
      <c r="M977" s="15" t="str">
        <f aca="false">IF($I977="","",IF($J977="Yes","Done",IF($I977&lt;AsOf,"Overdue","Open")))</f>
        <v/>
      </c>
    </row>
    <row r="978" customFormat="false" ht="15" hidden="false" customHeight="false" outlineLevel="0" collapsed="false">
      <c r="A978" s="16"/>
      <c r="B978" s="14"/>
      <c r="C978" s="15" t="str">
        <f aca="false">IF($B978="","",IFERROR(INDEX(Roster!$B$2:$B$301,MATCH($B978,Roster!$A$2:$A$301,0)),"ID not on Roster"))</f>
        <v/>
      </c>
      <c r="D978" s="14"/>
      <c r="E978" s="14"/>
      <c r="F978" s="14"/>
      <c r="G978" s="14"/>
      <c r="H978" s="14"/>
      <c r="I978" s="16"/>
      <c r="J978" s="14"/>
      <c r="K978" s="14"/>
      <c r="L978" s="16"/>
      <c r="M978" s="15" t="str">
        <f aca="false">IF($I978="","",IF($J978="Yes","Done",IF($I978&lt;AsOf,"Overdue","Open")))</f>
        <v/>
      </c>
    </row>
    <row r="979" customFormat="false" ht="15" hidden="false" customHeight="false" outlineLevel="0" collapsed="false">
      <c r="A979" s="16"/>
      <c r="B979" s="14"/>
      <c r="C979" s="15" t="str">
        <f aca="false">IF($B979="","",IFERROR(INDEX(Roster!$B$2:$B$301,MATCH($B979,Roster!$A$2:$A$301,0)),"ID not on Roster"))</f>
        <v/>
      </c>
      <c r="D979" s="14"/>
      <c r="E979" s="14"/>
      <c r="F979" s="14"/>
      <c r="G979" s="14"/>
      <c r="H979" s="14"/>
      <c r="I979" s="16"/>
      <c r="J979" s="14"/>
      <c r="K979" s="14"/>
      <c r="L979" s="16"/>
      <c r="M979" s="15" t="str">
        <f aca="false">IF($I979="","",IF($J979="Yes","Done",IF($I979&lt;AsOf,"Overdue","Open")))</f>
        <v/>
      </c>
    </row>
    <row r="980" customFormat="false" ht="15" hidden="false" customHeight="false" outlineLevel="0" collapsed="false">
      <c r="A980" s="16"/>
      <c r="B980" s="14"/>
      <c r="C980" s="15" t="str">
        <f aca="false">IF($B980="","",IFERROR(INDEX(Roster!$B$2:$B$301,MATCH($B980,Roster!$A$2:$A$301,0)),"ID not on Roster"))</f>
        <v/>
      </c>
      <c r="D980" s="14"/>
      <c r="E980" s="14"/>
      <c r="F980" s="14"/>
      <c r="G980" s="14"/>
      <c r="H980" s="14"/>
      <c r="I980" s="16"/>
      <c r="J980" s="14"/>
      <c r="K980" s="14"/>
      <c r="L980" s="16"/>
      <c r="M980" s="15" t="str">
        <f aca="false">IF($I980="","",IF($J980="Yes","Done",IF($I980&lt;AsOf,"Overdue","Open")))</f>
        <v/>
      </c>
    </row>
    <row r="981" customFormat="false" ht="15" hidden="false" customHeight="false" outlineLevel="0" collapsed="false">
      <c r="A981" s="16"/>
      <c r="B981" s="14"/>
      <c r="C981" s="15" t="str">
        <f aca="false">IF($B981="","",IFERROR(INDEX(Roster!$B$2:$B$301,MATCH($B981,Roster!$A$2:$A$301,0)),"ID not on Roster"))</f>
        <v/>
      </c>
      <c r="D981" s="14"/>
      <c r="E981" s="14"/>
      <c r="F981" s="14"/>
      <c r="G981" s="14"/>
      <c r="H981" s="14"/>
      <c r="I981" s="16"/>
      <c r="J981" s="14"/>
      <c r="K981" s="14"/>
      <c r="L981" s="16"/>
      <c r="M981" s="15" t="str">
        <f aca="false">IF($I981="","",IF($J981="Yes","Done",IF($I981&lt;AsOf,"Overdue","Open")))</f>
        <v/>
      </c>
    </row>
    <row r="982" customFormat="false" ht="15" hidden="false" customHeight="false" outlineLevel="0" collapsed="false">
      <c r="A982" s="16"/>
      <c r="B982" s="14"/>
      <c r="C982" s="15" t="str">
        <f aca="false">IF($B982="","",IFERROR(INDEX(Roster!$B$2:$B$301,MATCH($B982,Roster!$A$2:$A$301,0)),"ID not on Roster"))</f>
        <v/>
      </c>
      <c r="D982" s="14"/>
      <c r="E982" s="14"/>
      <c r="F982" s="14"/>
      <c r="G982" s="14"/>
      <c r="H982" s="14"/>
      <c r="I982" s="16"/>
      <c r="J982" s="14"/>
      <c r="K982" s="14"/>
      <c r="L982" s="16"/>
      <c r="M982" s="15" t="str">
        <f aca="false">IF($I982="","",IF($J982="Yes","Done",IF($I982&lt;AsOf,"Overdue","Open")))</f>
        <v/>
      </c>
    </row>
    <row r="983" customFormat="false" ht="15" hidden="false" customHeight="false" outlineLevel="0" collapsed="false">
      <c r="A983" s="16"/>
      <c r="B983" s="14"/>
      <c r="C983" s="15" t="str">
        <f aca="false">IF($B983="","",IFERROR(INDEX(Roster!$B$2:$B$301,MATCH($B983,Roster!$A$2:$A$301,0)),"ID not on Roster"))</f>
        <v/>
      </c>
      <c r="D983" s="14"/>
      <c r="E983" s="14"/>
      <c r="F983" s="14"/>
      <c r="G983" s="14"/>
      <c r="H983" s="14"/>
      <c r="I983" s="16"/>
      <c r="J983" s="14"/>
      <c r="K983" s="14"/>
      <c r="L983" s="16"/>
      <c r="M983" s="15" t="str">
        <f aca="false">IF($I983="","",IF($J983="Yes","Done",IF($I983&lt;AsOf,"Overdue","Open")))</f>
        <v/>
      </c>
    </row>
    <row r="984" customFormat="false" ht="15" hidden="false" customHeight="false" outlineLevel="0" collapsed="false">
      <c r="A984" s="16"/>
      <c r="B984" s="14"/>
      <c r="C984" s="15" t="str">
        <f aca="false">IF($B984="","",IFERROR(INDEX(Roster!$B$2:$B$301,MATCH($B984,Roster!$A$2:$A$301,0)),"ID not on Roster"))</f>
        <v/>
      </c>
      <c r="D984" s="14"/>
      <c r="E984" s="14"/>
      <c r="F984" s="14"/>
      <c r="G984" s="14"/>
      <c r="H984" s="14"/>
      <c r="I984" s="16"/>
      <c r="J984" s="14"/>
      <c r="K984" s="14"/>
      <c r="L984" s="16"/>
      <c r="M984" s="15" t="str">
        <f aca="false">IF($I984="","",IF($J984="Yes","Done",IF($I984&lt;AsOf,"Overdue","Open")))</f>
        <v/>
      </c>
    </row>
    <row r="985" customFormat="false" ht="15" hidden="false" customHeight="false" outlineLevel="0" collapsed="false">
      <c r="A985" s="16"/>
      <c r="B985" s="14"/>
      <c r="C985" s="15" t="str">
        <f aca="false">IF($B985="","",IFERROR(INDEX(Roster!$B$2:$B$301,MATCH($B985,Roster!$A$2:$A$301,0)),"ID not on Roster"))</f>
        <v/>
      </c>
      <c r="D985" s="14"/>
      <c r="E985" s="14"/>
      <c r="F985" s="14"/>
      <c r="G985" s="14"/>
      <c r="H985" s="14"/>
      <c r="I985" s="16"/>
      <c r="J985" s="14"/>
      <c r="K985" s="14"/>
      <c r="L985" s="16"/>
      <c r="M985" s="15" t="str">
        <f aca="false">IF($I985="","",IF($J985="Yes","Done",IF($I985&lt;AsOf,"Overdue","Open")))</f>
        <v/>
      </c>
    </row>
    <row r="986" customFormat="false" ht="15" hidden="false" customHeight="false" outlineLevel="0" collapsed="false">
      <c r="A986" s="16"/>
      <c r="B986" s="14"/>
      <c r="C986" s="15" t="str">
        <f aca="false">IF($B986="","",IFERROR(INDEX(Roster!$B$2:$B$301,MATCH($B986,Roster!$A$2:$A$301,0)),"ID not on Roster"))</f>
        <v/>
      </c>
      <c r="D986" s="14"/>
      <c r="E986" s="14"/>
      <c r="F986" s="14"/>
      <c r="G986" s="14"/>
      <c r="H986" s="14"/>
      <c r="I986" s="16"/>
      <c r="J986" s="14"/>
      <c r="K986" s="14"/>
      <c r="L986" s="16"/>
      <c r="M986" s="15" t="str">
        <f aca="false">IF($I986="","",IF($J986="Yes","Done",IF($I986&lt;AsOf,"Overdue","Open")))</f>
        <v/>
      </c>
    </row>
    <row r="987" customFormat="false" ht="15" hidden="false" customHeight="false" outlineLevel="0" collapsed="false">
      <c r="A987" s="16"/>
      <c r="B987" s="14"/>
      <c r="C987" s="15" t="str">
        <f aca="false">IF($B987="","",IFERROR(INDEX(Roster!$B$2:$B$301,MATCH($B987,Roster!$A$2:$A$301,0)),"ID not on Roster"))</f>
        <v/>
      </c>
      <c r="D987" s="14"/>
      <c r="E987" s="14"/>
      <c r="F987" s="14"/>
      <c r="G987" s="14"/>
      <c r="H987" s="14"/>
      <c r="I987" s="16"/>
      <c r="J987" s="14"/>
      <c r="K987" s="14"/>
      <c r="L987" s="16"/>
      <c r="M987" s="15" t="str">
        <f aca="false">IF($I987="","",IF($J987="Yes","Done",IF($I987&lt;AsOf,"Overdue","Open")))</f>
        <v/>
      </c>
    </row>
    <row r="988" customFormat="false" ht="15" hidden="false" customHeight="false" outlineLevel="0" collapsed="false">
      <c r="A988" s="16"/>
      <c r="B988" s="14"/>
      <c r="C988" s="15" t="str">
        <f aca="false">IF($B988="","",IFERROR(INDEX(Roster!$B$2:$B$301,MATCH($B988,Roster!$A$2:$A$301,0)),"ID not on Roster"))</f>
        <v/>
      </c>
      <c r="D988" s="14"/>
      <c r="E988" s="14"/>
      <c r="F988" s="14"/>
      <c r="G988" s="14"/>
      <c r="H988" s="14"/>
      <c r="I988" s="16"/>
      <c r="J988" s="14"/>
      <c r="K988" s="14"/>
      <c r="L988" s="16"/>
      <c r="M988" s="15" t="str">
        <f aca="false">IF($I988="","",IF($J988="Yes","Done",IF($I988&lt;AsOf,"Overdue","Open")))</f>
        <v/>
      </c>
    </row>
    <row r="989" customFormat="false" ht="15" hidden="false" customHeight="false" outlineLevel="0" collapsed="false">
      <c r="A989" s="16"/>
      <c r="B989" s="14"/>
      <c r="C989" s="15" t="str">
        <f aca="false">IF($B989="","",IFERROR(INDEX(Roster!$B$2:$B$301,MATCH($B989,Roster!$A$2:$A$301,0)),"ID not on Roster"))</f>
        <v/>
      </c>
      <c r="D989" s="14"/>
      <c r="E989" s="14"/>
      <c r="F989" s="14"/>
      <c r="G989" s="14"/>
      <c r="H989" s="14"/>
      <c r="I989" s="16"/>
      <c r="J989" s="14"/>
      <c r="K989" s="14"/>
      <c r="L989" s="16"/>
      <c r="M989" s="15" t="str">
        <f aca="false">IF($I989="","",IF($J989="Yes","Done",IF($I989&lt;AsOf,"Overdue","Open")))</f>
        <v/>
      </c>
    </row>
    <row r="990" customFormat="false" ht="15" hidden="false" customHeight="false" outlineLevel="0" collapsed="false">
      <c r="A990" s="16"/>
      <c r="B990" s="14"/>
      <c r="C990" s="15" t="str">
        <f aca="false">IF($B990="","",IFERROR(INDEX(Roster!$B$2:$B$301,MATCH($B990,Roster!$A$2:$A$301,0)),"ID not on Roster"))</f>
        <v/>
      </c>
      <c r="D990" s="14"/>
      <c r="E990" s="14"/>
      <c r="F990" s="14"/>
      <c r="G990" s="14"/>
      <c r="H990" s="14"/>
      <c r="I990" s="16"/>
      <c r="J990" s="14"/>
      <c r="K990" s="14"/>
      <c r="L990" s="16"/>
      <c r="M990" s="15" t="str">
        <f aca="false">IF($I990="","",IF($J990="Yes","Done",IF($I990&lt;AsOf,"Overdue","Open")))</f>
        <v/>
      </c>
    </row>
    <row r="991" customFormat="false" ht="15" hidden="false" customHeight="false" outlineLevel="0" collapsed="false">
      <c r="A991" s="16"/>
      <c r="B991" s="14"/>
      <c r="C991" s="15" t="str">
        <f aca="false">IF($B991="","",IFERROR(INDEX(Roster!$B$2:$B$301,MATCH($B991,Roster!$A$2:$A$301,0)),"ID not on Roster"))</f>
        <v/>
      </c>
      <c r="D991" s="14"/>
      <c r="E991" s="14"/>
      <c r="F991" s="14"/>
      <c r="G991" s="14"/>
      <c r="H991" s="14"/>
      <c r="I991" s="16"/>
      <c r="J991" s="14"/>
      <c r="K991" s="14"/>
      <c r="L991" s="16"/>
      <c r="M991" s="15" t="str">
        <f aca="false">IF($I991="","",IF($J991="Yes","Done",IF($I991&lt;AsOf,"Overdue","Open")))</f>
        <v/>
      </c>
    </row>
    <row r="992" customFormat="false" ht="15" hidden="false" customHeight="false" outlineLevel="0" collapsed="false">
      <c r="A992" s="16"/>
      <c r="B992" s="14"/>
      <c r="C992" s="15" t="str">
        <f aca="false">IF($B992="","",IFERROR(INDEX(Roster!$B$2:$B$301,MATCH($B992,Roster!$A$2:$A$301,0)),"ID not on Roster"))</f>
        <v/>
      </c>
      <c r="D992" s="14"/>
      <c r="E992" s="14"/>
      <c r="F992" s="14"/>
      <c r="G992" s="14"/>
      <c r="H992" s="14"/>
      <c r="I992" s="16"/>
      <c r="J992" s="14"/>
      <c r="K992" s="14"/>
      <c r="L992" s="16"/>
      <c r="M992" s="15" t="str">
        <f aca="false">IF($I992="","",IF($J992="Yes","Done",IF($I992&lt;AsOf,"Overdue","Open")))</f>
        <v/>
      </c>
    </row>
    <row r="993" customFormat="false" ht="15" hidden="false" customHeight="false" outlineLevel="0" collapsed="false">
      <c r="A993" s="16"/>
      <c r="B993" s="14"/>
      <c r="C993" s="15" t="str">
        <f aca="false">IF($B993="","",IFERROR(INDEX(Roster!$B$2:$B$301,MATCH($B993,Roster!$A$2:$A$301,0)),"ID not on Roster"))</f>
        <v/>
      </c>
      <c r="D993" s="14"/>
      <c r="E993" s="14"/>
      <c r="F993" s="14"/>
      <c r="G993" s="14"/>
      <c r="H993" s="14"/>
      <c r="I993" s="16"/>
      <c r="J993" s="14"/>
      <c r="K993" s="14"/>
      <c r="L993" s="16"/>
      <c r="M993" s="15" t="str">
        <f aca="false">IF($I993="","",IF($J993="Yes","Done",IF($I993&lt;AsOf,"Overdue","Open")))</f>
        <v/>
      </c>
    </row>
    <row r="994" customFormat="false" ht="15" hidden="false" customHeight="false" outlineLevel="0" collapsed="false">
      <c r="A994" s="16"/>
      <c r="B994" s="14"/>
      <c r="C994" s="15" t="str">
        <f aca="false">IF($B994="","",IFERROR(INDEX(Roster!$B$2:$B$301,MATCH($B994,Roster!$A$2:$A$301,0)),"ID not on Roster"))</f>
        <v/>
      </c>
      <c r="D994" s="14"/>
      <c r="E994" s="14"/>
      <c r="F994" s="14"/>
      <c r="G994" s="14"/>
      <c r="H994" s="14"/>
      <c r="I994" s="16"/>
      <c r="J994" s="14"/>
      <c r="K994" s="14"/>
      <c r="L994" s="16"/>
      <c r="M994" s="15" t="str">
        <f aca="false">IF($I994="","",IF($J994="Yes","Done",IF($I994&lt;AsOf,"Overdue","Open")))</f>
        <v/>
      </c>
    </row>
    <row r="995" customFormat="false" ht="15" hidden="false" customHeight="false" outlineLevel="0" collapsed="false">
      <c r="A995" s="16"/>
      <c r="B995" s="14"/>
      <c r="C995" s="15" t="str">
        <f aca="false">IF($B995="","",IFERROR(INDEX(Roster!$B$2:$B$301,MATCH($B995,Roster!$A$2:$A$301,0)),"ID not on Roster"))</f>
        <v/>
      </c>
      <c r="D995" s="14"/>
      <c r="E995" s="14"/>
      <c r="F995" s="14"/>
      <c r="G995" s="14"/>
      <c r="H995" s="14"/>
      <c r="I995" s="16"/>
      <c r="J995" s="14"/>
      <c r="K995" s="14"/>
      <c r="L995" s="16"/>
      <c r="M995" s="15" t="str">
        <f aca="false">IF($I995="","",IF($J995="Yes","Done",IF($I995&lt;AsOf,"Overdue","Open")))</f>
        <v/>
      </c>
    </row>
    <row r="996" customFormat="false" ht="15" hidden="false" customHeight="false" outlineLevel="0" collapsed="false">
      <c r="A996" s="16"/>
      <c r="B996" s="14"/>
      <c r="C996" s="15" t="str">
        <f aca="false">IF($B996="","",IFERROR(INDEX(Roster!$B$2:$B$301,MATCH($B996,Roster!$A$2:$A$301,0)),"ID not on Roster"))</f>
        <v/>
      </c>
      <c r="D996" s="14"/>
      <c r="E996" s="14"/>
      <c r="F996" s="14"/>
      <c r="G996" s="14"/>
      <c r="H996" s="14"/>
      <c r="I996" s="16"/>
      <c r="J996" s="14"/>
      <c r="K996" s="14"/>
      <c r="L996" s="16"/>
      <c r="M996" s="15" t="str">
        <f aca="false">IF($I996="","",IF($J996="Yes","Done",IF($I996&lt;AsOf,"Overdue","Open")))</f>
        <v/>
      </c>
    </row>
    <row r="997" customFormat="false" ht="15" hidden="false" customHeight="false" outlineLevel="0" collapsed="false">
      <c r="A997" s="16"/>
      <c r="B997" s="14"/>
      <c r="C997" s="15" t="str">
        <f aca="false">IF($B997="","",IFERROR(INDEX(Roster!$B$2:$B$301,MATCH($B997,Roster!$A$2:$A$301,0)),"ID not on Roster"))</f>
        <v/>
      </c>
      <c r="D997" s="14"/>
      <c r="E997" s="14"/>
      <c r="F997" s="14"/>
      <c r="G997" s="14"/>
      <c r="H997" s="14"/>
      <c r="I997" s="16"/>
      <c r="J997" s="14"/>
      <c r="K997" s="14"/>
      <c r="L997" s="16"/>
      <c r="M997" s="15" t="str">
        <f aca="false">IF($I997="","",IF($J997="Yes","Done",IF($I997&lt;AsOf,"Overdue","Open")))</f>
        <v/>
      </c>
    </row>
    <row r="998" customFormat="false" ht="15" hidden="false" customHeight="false" outlineLevel="0" collapsed="false">
      <c r="A998" s="16"/>
      <c r="B998" s="14"/>
      <c r="C998" s="15" t="str">
        <f aca="false">IF($B998="","",IFERROR(INDEX(Roster!$B$2:$B$301,MATCH($B998,Roster!$A$2:$A$301,0)),"ID not on Roster"))</f>
        <v/>
      </c>
      <c r="D998" s="14"/>
      <c r="E998" s="14"/>
      <c r="F998" s="14"/>
      <c r="G998" s="14"/>
      <c r="H998" s="14"/>
      <c r="I998" s="16"/>
      <c r="J998" s="14"/>
      <c r="K998" s="14"/>
      <c r="L998" s="16"/>
      <c r="M998" s="15" t="str">
        <f aca="false">IF($I998="","",IF($J998="Yes","Done",IF($I998&lt;AsOf,"Overdue","Open")))</f>
        <v/>
      </c>
    </row>
    <row r="999" customFormat="false" ht="15" hidden="false" customHeight="false" outlineLevel="0" collapsed="false">
      <c r="A999" s="16"/>
      <c r="B999" s="14"/>
      <c r="C999" s="15" t="str">
        <f aca="false">IF($B999="","",IFERROR(INDEX(Roster!$B$2:$B$301,MATCH($B999,Roster!$A$2:$A$301,0)),"ID not on Roster"))</f>
        <v/>
      </c>
      <c r="D999" s="14"/>
      <c r="E999" s="14"/>
      <c r="F999" s="14"/>
      <c r="G999" s="14"/>
      <c r="H999" s="14"/>
      <c r="I999" s="16"/>
      <c r="J999" s="14"/>
      <c r="K999" s="14"/>
      <c r="L999" s="16"/>
      <c r="M999" s="15" t="str">
        <f aca="false">IF($I999="","",IF($J999="Yes","Done",IF($I999&lt;AsOf,"Overdue","Open")))</f>
        <v/>
      </c>
    </row>
    <row r="1000" customFormat="false" ht="15" hidden="false" customHeight="false" outlineLevel="0" collapsed="false">
      <c r="A1000" s="16"/>
      <c r="B1000" s="14"/>
      <c r="C1000" s="15" t="str">
        <f aca="false">IF($B1000="","",IFERROR(INDEX(Roster!$B$2:$B$301,MATCH($B1000,Roster!$A$2:$A$301,0)),"ID not on Roster"))</f>
        <v/>
      </c>
      <c r="D1000" s="14"/>
      <c r="E1000" s="14"/>
      <c r="F1000" s="14"/>
      <c r="G1000" s="14"/>
      <c r="H1000" s="14"/>
      <c r="I1000" s="16"/>
      <c r="J1000" s="14"/>
      <c r="K1000" s="14"/>
      <c r="L1000" s="16"/>
      <c r="M1000" s="15" t="str">
        <f aca="false">IF($I1000="","",IF($J1000="Yes","Done",IF($I1000&lt;AsOf,"Overdue","Open")))</f>
        <v/>
      </c>
    </row>
    <row r="1001" customFormat="false" ht="15" hidden="false" customHeight="false" outlineLevel="0" collapsed="false">
      <c r="A1001" s="16"/>
      <c r="B1001" s="14"/>
      <c r="C1001" s="15" t="str">
        <f aca="false">IF($B1001="","",IFERROR(INDEX(Roster!$B$2:$B$301,MATCH($B1001,Roster!$A$2:$A$301,0)),"ID not on Roster"))</f>
        <v/>
      </c>
      <c r="D1001" s="14"/>
      <c r="E1001" s="14"/>
      <c r="F1001" s="14"/>
      <c r="G1001" s="14"/>
      <c r="H1001" s="14"/>
      <c r="I1001" s="16"/>
      <c r="J1001" s="14"/>
      <c r="K1001" s="14"/>
      <c r="L1001" s="16"/>
      <c r="M1001" s="15" t="str">
        <f aca="false">IF($I1001="","",IF($J1001="Yes","Done",IF($I1001&lt;AsOf,"Overdue","Open")))</f>
        <v/>
      </c>
    </row>
  </sheetData>
  <autoFilter ref="A1:M1001"/>
  <conditionalFormatting sqref="M2:M1001">
    <cfRule type="expression" priority="2" aboveAverage="0" equalAverage="0" bottom="0" percent="0" rank="0" text="" dxfId="20">
      <formula>$M2="Overdue"</formula>
    </cfRule>
    <cfRule type="expression" priority="3" aboveAverage="0" equalAverage="0" bottom="0" percent="0" rank="0" text="" dxfId="13">
      <formula>$M2="Open"</formula>
    </cfRule>
  </conditionalFormatting>
  <conditionalFormatting sqref="D2:D1001">
    <cfRule type="expression" priority="4" aboveAverage="0" equalAverage="0" bottom="0" percent="0" rank="0" text="" dxfId="21">
      <formula>$D2="Warning"</formula>
    </cfRule>
  </conditionalFormatting>
  <dataValidations count="5">
    <dataValidation allowBlank="true" errorStyle="stop" operator="between" showDropDown="false" showErrorMessage="false" showInputMessage="false" sqref="B2:B1001" type="list">
      <formula1>Roster!$A$2:$A$301</formula1>
      <formula2>0</formula2>
    </dataValidation>
    <dataValidation allowBlank="true" errorStyle="stop" operator="between" showDropDown="false" showErrorMessage="false" showInputMessage="false" sqref="D2:D1001" type="list">
      <formula1>Lists!$H$2:$H$30</formula1>
      <formula2>0</formula2>
    </dataValidation>
    <dataValidation allowBlank="true" errorStyle="stop" operator="between" showDropDown="false" showErrorMessage="false" showInputMessage="false" sqref="E2:E1001" type="list">
      <formula1>Lists!$I$2:$I$30</formula1>
      <formula2>0</formula2>
    </dataValidation>
    <dataValidation allowBlank="true" errorStyle="stop" operator="between" showDropDown="false" showErrorMessage="false" showInputMessage="false" sqref="F2:F1001" type="list">
      <formula1>Lists!$J$2:$J$30</formula1>
      <formula2>0</formula2>
    </dataValidation>
    <dataValidation allowBlank="true" errorStyle="stop" operator="between" showDropDown="false" showErrorMessage="false" showInputMessage="false" sqref="J2:J1001" type="list">
      <formula1>Lists!$K$2:$K$30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9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4"/>
    <col collapsed="false" customWidth="true" hidden="false" outlineLevel="0" max="4" min="3" style="0" width="12"/>
    <col collapsed="false" customWidth="true" hidden="false" outlineLevel="0" max="5" min="5" style="0" width="14"/>
    <col collapsed="false" customWidth="true" hidden="false" outlineLevel="0" max="10" min="6" style="0" width="12"/>
    <col collapsed="false" customWidth="true" hidden="false" outlineLevel="0" max="11" min="11" style="0" width="3"/>
  </cols>
  <sheetData>
    <row r="1" customFormat="false" ht="24.45" hidden="false" customHeight="false" outlineLevel="0" collapsed="false">
      <c r="A1" s="1" t="s">
        <v>30</v>
      </c>
    </row>
    <row r="2" customFormat="false" ht="15" hidden="false" customHeight="false" outlineLevel="0" collapsed="false">
      <c r="A2" s="2" t="s">
        <v>694</v>
      </c>
    </row>
    <row r="4" customFormat="false" ht="42" hidden="false" customHeight="true" outlineLevel="0" collapsed="false">
      <c r="A4" s="20" t="s">
        <v>695</v>
      </c>
      <c r="B4" s="20" t="s">
        <v>696</v>
      </c>
      <c r="C4" s="20" t="s">
        <v>697</v>
      </c>
      <c r="D4" s="20" t="s">
        <v>698</v>
      </c>
      <c r="E4" s="20" t="s">
        <v>699</v>
      </c>
    </row>
    <row r="5" customFormat="false" ht="25.5" hidden="false" customHeight="true" outlineLevel="0" collapsed="false">
      <c r="A5" s="21" t="n">
        <f aca="false">COUNTIFS(Roster!$J$2:$J$301,"&lt;="&amp;AsOf,Roster!$C$2:$C$301,"&lt;&gt;Left")</f>
        <v>96</v>
      </c>
      <c r="B5" s="21" t="n">
        <f aca="false">COUNTIFS(Leavers!$E$2:$E$301,"&gt;"&amp;EDATE(AsOf,-12),Leavers!$E$2:$E$301,"&lt;="&amp;AsOf)</f>
        <v>13</v>
      </c>
      <c r="C5" s="22" t="n">
        <f aca="false">IFERROR(SUM(D21:D32)/AVERAGE(B21:B32),0)</f>
        <v>0.16542948038176</v>
      </c>
      <c r="D5" s="22" t="n">
        <f aca="false">IFERROR(SUM(F21:F32)/SUM(D21:D32),0)</f>
        <v>0.307692307692308</v>
      </c>
      <c r="E5" s="22" t="n">
        <f aca="false">IFERROR(COUNTIFS(Leavers!$E$2:$E$301,"&gt;"&amp;EDATE(AsOf,-12),Leavers!$E$2:$E$301,"&lt;="&amp;AsOf,Leavers!$H$2:$H$301,"&lt;=90")/B5,0)</f>
        <v>0.384615384615385</v>
      </c>
    </row>
    <row r="7" customFormat="false" ht="15" hidden="false" customHeight="false" outlineLevel="0" collapsed="false">
      <c r="A7" s="3" t="s">
        <v>700</v>
      </c>
    </row>
    <row r="8" customFormat="false" ht="30" hidden="false" customHeight="true" outlineLevel="0" collapsed="false">
      <c r="A8" s="13" t="s">
        <v>701</v>
      </c>
      <c r="B8" s="13" t="s">
        <v>702</v>
      </c>
      <c r="C8" s="13" t="s">
        <v>703</v>
      </c>
      <c r="D8" s="13" t="s">
        <v>704</v>
      </c>
      <c r="E8" s="13" t="s">
        <v>705</v>
      </c>
      <c r="F8" s="13" t="s">
        <v>417</v>
      </c>
      <c r="G8" s="13" t="s">
        <v>414</v>
      </c>
      <c r="H8" s="13" t="s">
        <v>706</v>
      </c>
      <c r="I8" s="13" t="s">
        <v>707</v>
      </c>
      <c r="J8" s="13" t="s">
        <v>708</v>
      </c>
    </row>
    <row r="9" customFormat="false" ht="15" hidden="false" customHeight="false" outlineLevel="0" collapsed="false">
      <c r="A9" s="23" t="n">
        <f aca="false">DATE(YEAR(AsOf),MONTH(AsOf)-23,1)</f>
        <v>45566</v>
      </c>
      <c r="B9" s="24" t="n">
        <f aca="false">COUNTIFS(Roster!$J$2:$J$301,"&lt;"&amp;$A9)-COUNTIFS(Leavers!$E$2:$E$301,"&lt;"&amp;$A9)</f>
        <v>40</v>
      </c>
      <c r="C9" s="24" t="n">
        <f aca="false">COUNTIFS(Roster!$J$2:$J$301,"&gt;="&amp;$A9,Roster!$J$2:$J$301,"&lt;"&amp;EDATE($A9,1))</f>
        <v>7</v>
      </c>
      <c r="D9" s="24" t="n">
        <f aca="false">COUNTIFS(Leavers!$E$2:$E$301,"&gt;="&amp;$A9,Leavers!$E$2:$E$301,"&lt;"&amp;EDATE($A9,1))</f>
        <v>1</v>
      </c>
      <c r="E9" s="24" t="n">
        <f aca="false">B9+C9-D9</f>
        <v>46</v>
      </c>
      <c r="F9" s="24" t="n">
        <f aca="false">COUNTIFS(Leavers!$E$2:$E$301,"&gt;="&amp;$A9,Leavers!$E$2:$E$301,"&lt;"&amp;EDATE($A9,1),Leavers!$F$2:$F$301,"Voluntary")</f>
        <v>0</v>
      </c>
      <c r="G9" s="24" t="n">
        <f aca="false">COUNTIFS(Leavers!$E$2:$E$301,"&gt;="&amp;$A9,Leavers!$E$2:$E$301,"&lt;"&amp;EDATE($A9,1),Leavers!$F$2:$F$301,"Involuntary")</f>
        <v>1</v>
      </c>
      <c r="H9" s="25" t="n">
        <f aca="false">IFERROR(D9/AVERAGE(B9,E9),0)</f>
        <v>0.0232558139534884</v>
      </c>
      <c r="I9" s="25" t="n">
        <f aca="false">IFERROR(F9/AVERAGE(B9,E9),0)</f>
        <v>0</v>
      </c>
      <c r="J9" s="25" t="n">
        <f aca="false">IFERROR(G9/AVERAGE(B9,E9),0)</f>
        <v>0.0232558139534884</v>
      </c>
    </row>
    <row r="10" customFormat="false" ht="15" hidden="false" customHeight="false" outlineLevel="0" collapsed="false">
      <c r="A10" s="23" t="n">
        <f aca="false">EDATE(A9,1)</f>
        <v>45597</v>
      </c>
      <c r="B10" s="24" t="n">
        <f aca="false">COUNTIFS(Roster!$J$2:$J$301,"&lt;"&amp;$A10)-COUNTIFS(Leavers!$E$2:$E$301,"&lt;"&amp;$A10)</f>
        <v>46</v>
      </c>
      <c r="C10" s="24" t="n">
        <f aca="false">COUNTIFS(Roster!$J$2:$J$301,"&gt;="&amp;$A10,Roster!$J$2:$J$301,"&lt;"&amp;EDATE($A10,1))</f>
        <v>7</v>
      </c>
      <c r="D10" s="24" t="n">
        <f aca="false">COUNTIFS(Leavers!$E$2:$E$301,"&gt;="&amp;$A10,Leavers!$E$2:$E$301,"&lt;"&amp;EDATE($A10,1))</f>
        <v>5</v>
      </c>
      <c r="E10" s="24" t="n">
        <f aca="false">B10+C10-D10</f>
        <v>48</v>
      </c>
      <c r="F10" s="24" t="n">
        <f aca="false">COUNTIFS(Leavers!$E$2:$E$301,"&gt;="&amp;$A10,Leavers!$E$2:$E$301,"&lt;"&amp;EDATE($A10,1),Leavers!$F$2:$F$301,"Voluntary")</f>
        <v>3</v>
      </c>
      <c r="G10" s="24" t="n">
        <f aca="false">COUNTIFS(Leavers!$E$2:$E$301,"&gt;="&amp;$A10,Leavers!$E$2:$E$301,"&lt;"&amp;EDATE($A10,1),Leavers!$F$2:$F$301,"Involuntary")</f>
        <v>2</v>
      </c>
      <c r="H10" s="25" t="n">
        <f aca="false">IFERROR(D10/AVERAGE(B10,E10),0)</f>
        <v>0.106382978723404</v>
      </c>
      <c r="I10" s="25" t="n">
        <f aca="false">IFERROR(F10/AVERAGE(B10,E10),0)</f>
        <v>0.0638297872340426</v>
      </c>
      <c r="J10" s="25" t="n">
        <f aca="false">IFERROR(G10/AVERAGE(B10,E10),0)</f>
        <v>0.0425531914893617</v>
      </c>
    </row>
    <row r="11" customFormat="false" ht="15" hidden="false" customHeight="false" outlineLevel="0" collapsed="false">
      <c r="A11" s="23" t="n">
        <f aca="false">EDATE(A10,1)</f>
        <v>45627</v>
      </c>
      <c r="B11" s="24" t="n">
        <f aca="false">COUNTIFS(Roster!$J$2:$J$301,"&lt;"&amp;$A11)-COUNTIFS(Leavers!$E$2:$E$301,"&lt;"&amp;$A11)</f>
        <v>48</v>
      </c>
      <c r="C11" s="24" t="n">
        <f aca="false">COUNTIFS(Roster!$J$2:$J$301,"&gt;="&amp;$A11,Roster!$J$2:$J$301,"&lt;"&amp;EDATE($A11,1))</f>
        <v>7</v>
      </c>
      <c r="D11" s="24" t="n">
        <f aca="false">COUNTIFS(Leavers!$E$2:$E$301,"&gt;="&amp;$A11,Leavers!$E$2:$E$301,"&lt;"&amp;EDATE($A11,1))</f>
        <v>6</v>
      </c>
      <c r="E11" s="24" t="n">
        <f aca="false">B11+C11-D11</f>
        <v>49</v>
      </c>
      <c r="F11" s="24" t="n">
        <f aca="false">COUNTIFS(Leavers!$E$2:$E$301,"&gt;="&amp;$A11,Leavers!$E$2:$E$301,"&lt;"&amp;EDATE($A11,1),Leavers!$F$2:$F$301,"Voluntary")</f>
        <v>5</v>
      </c>
      <c r="G11" s="24" t="n">
        <f aca="false">COUNTIFS(Leavers!$E$2:$E$301,"&gt;="&amp;$A11,Leavers!$E$2:$E$301,"&lt;"&amp;EDATE($A11,1),Leavers!$F$2:$F$301,"Involuntary")</f>
        <v>1</v>
      </c>
      <c r="H11" s="25" t="n">
        <f aca="false">IFERROR(D11/AVERAGE(B11,E11),0)</f>
        <v>0.123711340206186</v>
      </c>
      <c r="I11" s="25" t="n">
        <f aca="false">IFERROR(F11/AVERAGE(B11,E11),0)</f>
        <v>0.103092783505155</v>
      </c>
      <c r="J11" s="25" t="n">
        <f aca="false">IFERROR(G11/AVERAGE(B11,E11),0)</f>
        <v>0.0206185567010309</v>
      </c>
    </row>
    <row r="12" customFormat="false" ht="15" hidden="false" customHeight="false" outlineLevel="0" collapsed="false">
      <c r="A12" s="23" t="n">
        <f aca="false">EDATE(A11,1)</f>
        <v>45658</v>
      </c>
      <c r="B12" s="24" t="n">
        <f aca="false">COUNTIFS(Roster!$J$2:$J$301,"&lt;"&amp;$A12)-COUNTIFS(Leavers!$E$2:$E$301,"&lt;"&amp;$A12)</f>
        <v>49</v>
      </c>
      <c r="C12" s="24" t="n">
        <f aca="false">COUNTIFS(Roster!$J$2:$J$301,"&gt;="&amp;$A12,Roster!$J$2:$J$301,"&lt;"&amp;EDATE($A12,1))</f>
        <v>7</v>
      </c>
      <c r="D12" s="24" t="n">
        <f aca="false">COUNTIFS(Leavers!$E$2:$E$301,"&gt;="&amp;$A12,Leavers!$E$2:$E$301,"&lt;"&amp;EDATE($A12,1))</f>
        <v>3</v>
      </c>
      <c r="E12" s="24" t="n">
        <f aca="false">B12+C12-D12</f>
        <v>53</v>
      </c>
      <c r="F12" s="24" t="n">
        <f aca="false">COUNTIFS(Leavers!$E$2:$E$301,"&gt;="&amp;$A12,Leavers!$E$2:$E$301,"&lt;"&amp;EDATE($A12,1),Leavers!$F$2:$F$301,"Voluntary")</f>
        <v>3</v>
      </c>
      <c r="G12" s="24" t="n">
        <f aca="false">COUNTIFS(Leavers!$E$2:$E$301,"&gt;="&amp;$A12,Leavers!$E$2:$E$301,"&lt;"&amp;EDATE($A12,1),Leavers!$F$2:$F$301,"Involuntary")</f>
        <v>0</v>
      </c>
      <c r="H12" s="25" t="n">
        <f aca="false">IFERROR(D12/AVERAGE(B12,E12),0)</f>
        <v>0.0588235294117647</v>
      </c>
      <c r="I12" s="25" t="n">
        <f aca="false">IFERROR(F12/AVERAGE(B12,E12),0)</f>
        <v>0.0588235294117647</v>
      </c>
      <c r="J12" s="25" t="n">
        <f aca="false">IFERROR(G12/AVERAGE(B12,E12),0)</f>
        <v>0</v>
      </c>
    </row>
    <row r="13" customFormat="false" ht="15" hidden="false" customHeight="false" outlineLevel="0" collapsed="false">
      <c r="A13" s="23" t="n">
        <f aca="false">EDATE(A12,1)</f>
        <v>45689</v>
      </c>
      <c r="B13" s="24" t="n">
        <f aca="false">COUNTIFS(Roster!$J$2:$J$301,"&lt;"&amp;$A13)-COUNTIFS(Leavers!$E$2:$E$301,"&lt;"&amp;$A13)</f>
        <v>53</v>
      </c>
      <c r="C13" s="24" t="n">
        <f aca="false">COUNTIFS(Roster!$J$2:$J$301,"&gt;="&amp;$A13,Roster!$J$2:$J$301,"&lt;"&amp;EDATE($A13,1))</f>
        <v>7</v>
      </c>
      <c r="D13" s="24" t="n">
        <f aca="false">COUNTIFS(Leavers!$E$2:$E$301,"&gt;="&amp;$A13,Leavers!$E$2:$E$301,"&lt;"&amp;EDATE($A13,1))</f>
        <v>6</v>
      </c>
      <c r="E13" s="24" t="n">
        <f aca="false">B13+C13-D13</f>
        <v>54</v>
      </c>
      <c r="F13" s="24" t="n">
        <f aca="false">COUNTIFS(Leavers!$E$2:$E$301,"&gt;="&amp;$A13,Leavers!$E$2:$E$301,"&lt;"&amp;EDATE($A13,1),Leavers!$F$2:$F$301,"Voluntary")</f>
        <v>3</v>
      </c>
      <c r="G13" s="24" t="n">
        <f aca="false">COUNTIFS(Leavers!$E$2:$E$301,"&gt;="&amp;$A13,Leavers!$E$2:$E$301,"&lt;"&amp;EDATE($A13,1),Leavers!$F$2:$F$301,"Involuntary")</f>
        <v>3</v>
      </c>
      <c r="H13" s="25" t="n">
        <f aca="false">IFERROR(D13/AVERAGE(B13,E13),0)</f>
        <v>0.11214953271028</v>
      </c>
      <c r="I13" s="25" t="n">
        <f aca="false">IFERROR(F13/AVERAGE(B13,E13),0)</f>
        <v>0.0560747663551402</v>
      </c>
      <c r="J13" s="25" t="n">
        <f aca="false">IFERROR(G13/AVERAGE(B13,E13),0)</f>
        <v>0.0560747663551402</v>
      </c>
    </row>
    <row r="14" customFormat="false" ht="15" hidden="false" customHeight="false" outlineLevel="0" collapsed="false">
      <c r="A14" s="23" t="n">
        <f aca="false">EDATE(A13,1)</f>
        <v>45717</v>
      </c>
      <c r="B14" s="24" t="n">
        <f aca="false">COUNTIFS(Roster!$J$2:$J$301,"&lt;"&amp;$A14)-COUNTIFS(Leavers!$E$2:$E$301,"&lt;"&amp;$A14)</f>
        <v>54</v>
      </c>
      <c r="C14" s="24" t="n">
        <f aca="false">COUNTIFS(Roster!$J$2:$J$301,"&gt;="&amp;$A14,Roster!$J$2:$J$301,"&lt;"&amp;EDATE($A14,1))</f>
        <v>7</v>
      </c>
      <c r="D14" s="24" t="n">
        <f aca="false">COUNTIFS(Leavers!$E$2:$E$301,"&gt;="&amp;$A14,Leavers!$E$2:$E$301,"&lt;"&amp;EDATE($A14,1))</f>
        <v>7</v>
      </c>
      <c r="E14" s="24" t="n">
        <f aca="false">B14+C14-D14</f>
        <v>54</v>
      </c>
      <c r="F14" s="24" t="n">
        <f aca="false">COUNTIFS(Leavers!$E$2:$E$301,"&gt;="&amp;$A14,Leavers!$E$2:$E$301,"&lt;"&amp;EDATE($A14,1),Leavers!$F$2:$F$301,"Voluntary")</f>
        <v>4</v>
      </c>
      <c r="G14" s="24" t="n">
        <f aca="false">COUNTIFS(Leavers!$E$2:$E$301,"&gt;="&amp;$A14,Leavers!$E$2:$E$301,"&lt;"&amp;EDATE($A14,1),Leavers!$F$2:$F$301,"Involuntary")</f>
        <v>3</v>
      </c>
      <c r="H14" s="25" t="n">
        <f aca="false">IFERROR(D14/AVERAGE(B14,E14),0)</f>
        <v>0.12962962962963</v>
      </c>
      <c r="I14" s="25" t="n">
        <f aca="false">IFERROR(F14/AVERAGE(B14,E14),0)</f>
        <v>0.0740740740740741</v>
      </c>
      <c r="J14" s="25" t="n">
        <f aca="false">IFERROR(G14/AVERAGE(B14,E14),0)</f>
        <v>0.0555555555555556</v>
      </c>
    </row>
    <row r="15" customFormat="false" ht="15" hidden="false" customHeight="false" outlineLevel="0" collapsed="false">
      <c r="A15" s="23" t="n">
        <f aca="false">EDATE(A14,1)</f>
        <v>45748</v>
      </c>
      <c r="B15" s="24" t="n">
        <f aca="false">COUNTIFS(Roster!$J$2:$J$301,"&lt;"&amp;$A15)-COUNTIFS(Leavers!$E$2:$E$301,"&lt;"&amp;$A15)</f>
        <v>54</v>
      </c>
      <c r="C15" s="24" t="n">
        <f aca="false">COUNTIFS(Roster!$J$2:$J$301,"&gt;="&amp;$A15,Roster!$J$2:$J$301,"&lt;"&amp;EDATE($A15,1))</f>
        <v>7</v>
      </c>
      <c r="D15" s="24" t="n">
        <f aca="false">COUNTIFS(Leavers!$E$2:$E$301,"&gt;="&amp;$A15,Leavers!$E$2:$E$301,"&lt;"&amp;EDATE($A15,1))</f>
        <v>4</v>
      </c>
      <c r="E15" s="24" t="n">
        <f aca="false">B15+C15-D15</f>
        <v>57</v>
      </c>
      <c r="F15" s="24" t="n">
        <f aca="false">COUNTIFS(Leavers!$E$2:$E$301,"&gt;="&amp;$A15,Leavers!$E$2:$E$301,"&lt;"&amp;EDATE($A15,1),Leavers!$F$2:$F$301,"Voluntary")</f>
        <v>2</v>
      </c>
      <c r="G15" s="24" t="n">
        <f aca="false">COUNTIFS(Leavers!$E$2:$E$301,"&gt;="&amp;$A15,Leavers!$E$2:$E$301,"&lt;"&amp;EDATE($A15,1),Leavers!$F$2:$F$301,"Involuntary")</f>
        <v>2</v>
      </c>
      <c r="H15" s="25" t="n">
        <f aca="false">IFERROR(D15/AVERAGE(B15,E15),0)</f>
        <v>0.0720720720720721</v>
      </c>
      <c r="I15" s="25" t="n">
        <f aca="false">IFERROR(F15/AVERAGE(B15,E15),0)</f>
        <v>0.036036036036036</v>
      </c>
      <c r="J15" s="25" t="n">
        <f aca="false">IFERROR(G15/AVERAGE(B15,E15),0)</f>
        <v>0.036036036036036</v>
      </c>
    </row>
    <row r="16" customFormat="false" ht="15" hidden="false" customHeight="false" outlineLevel="0" collapsed="false">
      <c r="A16" s="23" t="n">
        <f aca="false">EDATE(A15,1)</f>
        <v>45778</v>
      </c>
      <c r="B16" s="24" t="n">
        <f aca="false">COUNTIFS(Roster!$J$2:$J$301,"&lt;"&amp;$A16)-COUNTIFS(Leavers!$E$2:$E$301,"&lt;"&amp;$A16)</f>
        <v>57</v>
      </c>
      <c r="C16" s="24" t="n">
        <f aca="false">COUNTIFS(Roster!$J$2:$J$301,"&gt;="&amp;$A16,Roster!$J$2:$J$301,"&lt;"&amp;EDATE($A16,1))</f>
        <v>7</v>
      </c>
      <c r="D16" s="24" t="n">
        <f aca="false">COUNTIFS(Leavers!$E$2:$E$301,"&gt;="&amp;$A16,Leavers!$E$2:$E$301,"&lt;"&amp;EDATE($A16,1))</f>
        <v>6</v>
      </c>
      <c r="E16" s="24" t="n">
        <f aca="false">B16+C16-D16</f>
        <v>58</v>
      </c>
      <c r="F16" s="24" t="n">
        <f aca="false">COUNTIFS(Leavers!$E$2:$E$301,"&gt;="&amp;$A16,Leavers!$E$2:$E$301,"&lt;"&amp;EDATE($A16,1),Leavers!$F$2:$F$301,"Voluntary")</f>
        <v>3</v>
      </c>
      <c r="G16" s="24" t="n">
        <f aca="false">COUNTIFS(Leavers!$E$2:$E$301,"&gt;="&amp;$A16,Leavers!$E$2:$E$301,"&lt;"&amp;EDATE($A16,1),Leavers!$F$2:$F$301,"Involuntary")</f>
        <v>3</v>
      </c>
      <c r="H16" s="25" t="n">
        <f aca="false">IFERROR(D16/AVERAGE(B16,E16),0)</f>
        <v>0.104347826086957</v>
      </c>
      <c r="I16" s="25" t="n">
        <f aca="false">IFERROR(F16/AVERAGE(B16,E16),0)</f>
        <v>0.0521739130434783</v>
      </c>
      <c r="J16" s="25" t="n">
        <f aca="false">IFERROR(G16/AVERAGE(B16,E16),0)</f>
        <v>0.0521739130434783</v>
      </c>
    </row>
    <row r="17" customFormat="false" ht="15" hidden="false" customHeight="false" outlineLevel="0" collapsed="false">
      <c r="A17" s="23" t="n">
        <f aca="false">EDATE(A16,1)</f>
        <v>45809</v>
      </c>
      <c r="B17" s="24" t="n">
        <f aca="false">COUNTIFS(Roster!$J$2:$J$301,"&lt;"&amp;$A17)-COUNTIFS(Leavers!$E$2:$E$301,"&lt;"&amp;$A17)</f>
        <v>58</v>
      </c>
      <c r="C17" s="24" t="n">
        <f aca="false">COUNTIFS(Roster!$J$2:$J$301,"&gt;="&amp;$A17,Roster!$J$2:$J$301,"&lt;"&amp;EDATE($A17,1))</f>
        <v>3</v>
      </c>
      <c r="D17" s="24" t="n">
        <f aca="false">COUNTIFS(Leavers!$E$2:$E$301,"&gt;="&amp;$A17,Leavers!$E$2:$E$301,"&lt;"&amp;EDATE($A17,1))</f>
        <v>4</v>
      </c>
      <c r="E17" s="24" t="n">
        <f aca="false">B17+C17-D17</f>
        <v>57</v>
      </c>
      <c r="F17" s="24" t="n">
        <f aca="false">COUNTIFS(Leavers!$E$2:$E$301,"&gt;="&amp;$A17,Leavers!$E$2:$E$301,"&lt;"&amp;EDATE($A17,1),Leavers!$F$2:$F$301,"Voluntary")</f>
        <v>1</v>
      </c>
      <c r="G17" s="24" t="n">
        <f aca="false">COUNTIFS(Leavers!$E$2:$E$301,"&gt;="&amp;$A17,Leavers!$E$2:$E$301,"&lt;"&amp;EDATE($A17,1),Leavers!$F$2:$F$301,"Involuntary")</f>
        <v>3</v>
      </c>
      <c r="H17" s="25" t="n">
        <f aca="false">IFERROR(D17/AVERAGE(B17,E17),0)</f>
        <v>0.0695652173913044</v>
      </c>
      <c r="I17" s="25" t="n">
        <f aca="false">IFERROR(F17/AVERAGE(B17,E17),0)</f>
        <v>0.0173913043478261</v>
      </c>
      <c r="J17" s="25" t="n">
        <f aca="false">IFERROR(G17/AVERAGE(B17,E17),0)</f>
        <v>0.0521739130434783</v>
      </c>
    </row>
    <row r="18" customFormat="false" ht="15" hidden="false" customHeight="false" outlineLevel="0" collapsed="false">
      <c r="A18" s="23" t="n">
        <f aca="false">EDATE(A17,1)</f>
        <v>45839</v>
      </c>
      <c r="B18" s="24" t="n">
        <f aca="false">COUNTIFS(Roster!$J$2:$J$301,"&lt;"&amp;$A18)-COUNTIFS(Leavers!$E$2:$E$301,"&lt;"&amp;$A18)</f>
        <v>57</v>
      </c>
      <c r="C18" s="24" t="n">
        <f aca="false">COUNTIFS(Roster!$J$2:$J$301,"&gt;="&amp;$A18,Roster!$J$2:$J$301,"&lt;"&amp;EDATE($A18,1))</f>
        <v>3</v>
      </c>
      <c r="D18" s="24" t="n">
        <f aca="false">COUNTIFS(Leavers!$E$2:$E$301,"&gt;="&amp;$A18,Leavers!$E$2:$E$301,"&lt;"&amp;EDATE($A18,1))</f>
        <v>1</v>
      </c>
      <c r="E18" s="24" t="n">
        <f aca="false">B18+C18-D18</f>
        <v>59</v>
      </c>
      <c r="F18" s="24" t="n">
        <f aca="false">COUNTIFS(Leavers!$E$2:$E$301,"&gt;="&amp;$A18,Leavers!$E$2:$E$301,"&lt;"&amp;EDATE($A18,1),Leavers!$F$2:$F$301,"Voluntary")</f>
        <v>0</v>
      </c>
      <c r="G18" s="24" t="n">
        <f aca="false">COUNTIFS(Leavers!$E$2:$E$301,"&gt;="&amp;$A18,Leavers!$E$2:$E$301,"&lt;"&amp;EDATE($A18,1),Leavers!$F$2:$F$301,"Involuntary")</f>
        <v>1</v>
      </c>
      <c r="H18" s="25" t="n">
        <f aca="false">IFERROR(D18/AVERAGE(B18,E18),0)</f>
        <v>0.0172413793103448</v>
      </c>
      <c r="I18" s="25" t="n">
        <f aca="false">IFERROR(F18/AVERAGE(B18,E18),0)</f>
        <v>0</v>
      </c>
      <c r="J18" s="25" t="n">
        <f aca="false">IFERROR(G18/AVERAGE(B18,E18),0)</f>
        <v>0.0172413793103448</v>
      </c>
    </row>
    <row r="19" customFormat="false" ht="15" hidden="false" customHeight="false" outlineLevel="0" collapsed="false">
      <c r="A19" s="23" t="n">
        <f aca="false">EDATE(A18,1)</f>
        <v>45870</v>
      </c>
      <c r="B19" s="24" t="n">
        <f aca="false">COUNTIFS(Roster!$J$2:$J$301,"&lt;"&amp;$A19)-COUNTIFS(Leavers!$E$2:$E$301,"&lt;"&amp;$A19)</f>
        <v>59</v>
      </c>
      <c r="C19" s="24" t="n">
        <f aca="false">COUNTIFS(Roster!$J$2:$J$301,"&gt;="&amp;$A19,Roster!$J$2:$J$301,"&lt;"&amp;EDATE($A19,1))</f>
        <v>3</v>
      </c>
      <c r="D19" s="24" t="n">
        <f aca="false">COUNTIFS(Leavers!$E$2:$E$301,"&gt;="&amp;$A19,Leavers!$E$2:$E$301,"&lt;"&amp;EDATE($A19,1))</f>
        <v>2</v>
      </c>
      <c r="E19" s="24" t="n">
        <f aca="false">B19+C19-D19</f>
        <v>60</v>
      </c>
      <c r="F19" s="24" t="n">
        <f aca="false">COUNTIFS(Leavers!$E$2:$E$301,"&gt;="&amp;$A19,Leavers!$E$2:$E$301,"&lt;"&amp;EDATE($A19,1),Leavers!$F$2:$F$301,"Voluntary")</f>
        <v>1</v>
      </c>
      <c r="G19" s="24" t="n">
        <f aca="false">COUNTIFS(Leavers!$E$2:$E$301,"&gt;="&amp;$A19,Leavers!$E$2:$E$301,"&lt;"&amp;EDATE($A19,1),Leavers!$F$2:$F$301,"Involuntary")</f>
        <v>1</v>
      </c>
      <c r="H19" s="25" t="n">
        <f aca="false">IFERROR(D19/AVERAGE(B19,E19),0)</f>
        <v>0.0336134453781513</v>
      </c>
      <c r="I19" s="25" t="n">
        <f aca="false">IFERROR(F19/AVERAGE(B19,E19),0)</f>
        <v>0.0168067226890756</v>
      </c>
      <c r="J19" s="25" t="n">
        <f aca="false">IFERROR(G19/AVERAGE(B19,E19),0)</f>
        <v>0.0168067226890756</v>
      </c>
    </row>
    <row r="20" customFormat="false" ht="15" hidden="false" customHeight="false" outlineLevel="0" collapsed="false">
      <c r="A20" s="23" t="n">
        <f aca="false">EDATE(A19,1)</f>
        <v>45901</v>
      </c>
      <c r="B20" s="24" t="n">
        <f aca="false">COUNTIFS(Roster!$J$2:$J$301,"&lt;"&amp;$A20)-COUNTIFS(Leavers!$E$2:$E$301,"&lt;"&amp;$A20)</f>
        <v>60</v>
      </c>
      <c r="C20" s="24" t="n">
        <f aca="false">COUNTIFS(Roster!$J$2:$J$301,"&gt;="&amp;$A20,Roster!$J$2:$J$301,"&lt;"&amp;EDATE($A20,1))</f>
        <v>3</v>
      </c>
      <c r="D20" s="24" t="n">
        <f aca="false">COUNTIFS(Leavers!$E$2:$E$301,"&gt;="&amp;$A20,Leavers!$E$2:$E$301,"&lt;"&amp;EDATE($A20,1))</f>
        <v>0</v>
      </c>
      <c r="E20" s="24" t="n">
        <f aca="false">B20+C20-D20</f>
        <v>63</v>
      </c>
      <c r="F20" s="24" t="n">
        <f aca="false">COUNTIFS(Leavers!$E$2:$E$301,"&gt;="&amp;$A20,Leavers!$E$2:$E$301,"&lt;"&amp;EDATE($A20,1),Leavers!$F$2:$F$301,"Voluntary")</f>
        <v>0</v>
      </c>
      <c r="G20" s="24" t="n">
        <f aca="false">COUNTIFS(Leavers!$E$2:$E$301,"&gt;="&amp;$A20,Leavers!$E$2:$E$301,"&lt;"&amp;EDATE($A20,1),Leavers!$F$2:$F$301,"Involuntary")</f>
        <v>0</v>
      </c>
      <c r="H20" s="25" t="n">
        <f aca="false">IFERROR(D20/AVERAGE(B20,E20),0)</f>
        <v>0</v>
      </c>
      <c r="I20" s="25" t="n">
        <f aca="false">IFERROR(F20/AVERAGE(B20,E20),0)</f>
        <v>0</v>
      </c>
      <c r="J20" s="25" t="n">
        <f aca="false">IFERROR(G20/AVERAGE(B20,E20),0)</f>
        <v>0</v>
      </c>
    </row>
    <row r="21" customFormat="false" ht="15" hidden="false" customHeight="false" outlineLevel="0" collapsed="false">
      <c r="A21" s="23" t="n">
        <f aca="false">EDATE(A20,1)</f>
        <v>45931</v>
      </c>
      <c r="B21" s="24" t="n">
        <f aca="false">COUNTIFS(Roster!$J$2:$J$301,"&lt;"&amp;$A21)-COUNTIFS(Leavers!$E$2:$E$301,"&lt;"&amp;$A21)</f>
        <v>63</v>
      </c>
      <c r="C21" s="24" t="n">
        <f aca="false">COUNTIFS(Roster!$J$2:$J$301,"&gt;="&amp;$A21,Roster!$J$2:$J$301,"&lt;"&amp;EDATE($A21,1))</f>
        <v>3</v>
      </c>
      <c r="D21" s="24" t="n">
        <f aca="false">COUNTIFS(Leavers!$E$2:$E$301,"&gt;="&amp;$A21,Leavers!$E$2:$E$301,"&lt;"&amp;EDATE($A21,1))</f>
        <v>0</v>
      </c>
      <c r="E21" s="24" t="n">
        <f aca="false">B21+C21-D21</f>
        <v>66</v>
      </c>
      <c r="F21" s="24" t="n">
        <f aca="false">COUNTIFS(Leavers!$E$2:$E$301,"&gt;="&amp;$A21,Leavers!$E$2:$E$301,"&lt;"&amp;EDATE($A21,1),Leavers!$F$2:$F$301,"Voluntary")</f>
        <v>0</v>
      </c>
      <c r="G21" s="24" t="n">
        <f aca="false">COUNTIFS(Leavers!$E$2:$E$301,"&gt;="&amp;$A21,Leavers!$E$2:$E$301,"&lt;"&amp;EDATE($A21,1),Leavers!$F$2:$F$301,"Involuntary")</f>
        <v>0</v>
      </c>
      <c r="H21" s="25" t="n">
        <f aca="false">IFERROR(D21/AVERAGE(B21,E21),0)</f>
        <v>0</v>
      </c>
      <c r="I21" s="25" t="n">
        <f aca="false">IFERROR(F21/AVERAGE(B21,E21),0)</f>
        <v>0</v>
      </c>
      <c r="J21" s="25" t="n">
        <f aca="false">IFERROR(G21/AVERAGE(B21,E21),0)</f>
        <v>0</v>
      </c>
    </row>
    <row r="22" customFormat="false" ht="15" hidden="false" customHeight="false" outlineLevel="0" collapsed="false">
      <c r="A22" s="23" t="n">
        <f aca="false">EDATE(A21,1)</f>
        <v>45962</v>
      </c>
      <c r="B22" s="24" t="n">
        <f aca="false">COUNTIFS(Roster!$J$2:$J$301,"&lt;"&amp;$A22)-COUNTIFS(Leavers!$E$2:$E$301,"&lt;"&amp;$A22)</f>
        <v>66</v>
      </c>
      <c r="C22" s="24" t="n">
        <f aca="false">COUNTIFS(Roster!$J$2:$J$301,"&gt;="&amp;$A22,Roster!$J$2:$J$301,"&lt;"&amp;EDATE($A22,1))</f>
        <v>5</v>
      </c>
      <c r="D22" s="24" t="n">
        <f aca="false">COUNTIFS(Leavers!$E$2:$E$301,"&gt;="&amp;$A22,Leavers!$E$2:$E$301,"&lt;"&amp;EDATE($A22,1))</f>
        <v>1</v>
      </c>
      <c r="E22" s="24" t="n">
        <f aca="false">B22+C22-D22</f>
        <v>70</v>
      </c>
      <c r="F22" s="24" t="n">
        <f aca="false">COUNTIFS(Leavers!$E$2:$E$301,"&gt;="&amp;$A22,Leavers!$E$2:$E$301,"&lt;"&amp;EDATE($A22,1),Leavers!$F$2:$F$301,"Voluntary")</f>
        <v>0</v>
      </c>
      <c r="G22" s="24" t="n">
        <f aca="false">COUNTIFS(Leavers!$E$2:$E$301,"&gt;="&amp;$A22,Leavers!$E$2:$E$301,"&lt;"&amp;EDATE($A22,1),Leavers!$F$2:$F$301,"Involuntary")</f>
        <v>1</v>
      </c>
      <c r="H22" s="25" t="n">
        <f aca="false">IFERROR(D22/AVERAGE(B22,E22),0)</f>
        <v>0.0147058823529412</v>
      </c>
      <c r="I22" s="25" t="n">
        <f aca="false">IFERROR(F22/AVERAGE(B22,E22),0)</f>
        <v>0</v>
      </c>
      <c r="J22" s="25" t="n">
        <f aca="false">IFERROR(G22/AVERAGE(B22,E22),0)</f>
        <v>0.0147058823529412</v>
      </c>
    </row>
    <row r="23" customFormat="false" ht="15" hidden="false" customHeight="false" outlineLevel="0" collapsed="false">
      <c r="A23" s="23" t="n">
        <f aca="false">EDATE(A22,1)</f>
        <v>45992</v>
      </c>
      <c r="B23" s="24" t="n">
        <f aca="false">COUNTIFS(Roster!$J$2:$J$301,"&lt;"&amp;$A23)-COUNTIFS(Leavers!$E$2:$E$301,"&lt;"&amp;$A23)</f>
        <v>70</v>
      </c>
      <c r="C23" s="24" t="n">
        <f aca="false">COUNTIFS(Roster!$J$2:$J$301,"&gt;="&amp;$A23,Roster!$J$2:$J$301,"&lt;"&amp;EDATE($A23,1))</f>
        <v>5</v>
      </c>
      <c r="D23" s="24" t="n">
        <f aca="false">COUNTIFS(Leavers!$E$2:$E$301,"&gt;="&amp;$A23,Leavers!$E$2:$E$301,"&lt;"&amp;EDATE($A23,1))</f>
        <v>2</v>
      </c>
      <c r="E23" s="24" t="n">
        <f aca="false">B23+C23-D23</f>
        <v>73</v>
      </c>
      <c r="F23" s="24" t="n">
        <f aca="false">COUNTIFS(Leavers!$E$2:$E$301,"&gt;="&amp;$A23,Leavers!$E$2:$E$301,"&lt;"&amp;EDATE($A23,1),Leavers!$F$2:$F$301,"Voluntary")</f>
        <v>0</v>
      </c>
      <c r="G23" s="24" t="n">
        <f aca="false">COUNTIFS(Leavers!$E$2:$E$301,"&gt;="&amp;$A23,Leavers!$E$2:$E$301,"&lt;"&amp;EDATE($A23,1),Leavers!$F$2:$F$301,"Involuntary")</f>
        <v>2</v>
      </c>
      <c r="H23" s="25" t="n">
        <f aca="false">IFERROR(D23/AVERAGE(B23,E23),0)</f>
        <v>0.027972027972028</v>
      </c>
      <c r="I23" s="25" t="n">
        <f aca="false">IFERROR(F23/AVERAGE(B23,E23),0)</f>
        <v>0</v>
      </c>
      <c r="J23" s="25" t="n">
        <f aca="false">IFERROR(G23/AVERAGE(B23,E23),0)</f>
        <v>0.027972027972028</v>
      </c>
    </row>
    <row r="24" customFormat="false" ht="15" hidden="false" customHeight="false" outlineLevel="0" collapsed="false">
      <c r="A24" s="23" t="n">
        <f aca="false">EDATE(A23,1)</f>
        <v>46023</v>
      </c>
      <c r="B24" s="24" t="n">
        <f aca="false">COUNTIFS(Roster!$J$2:$J$301,"&lt;"&amp;$A24)-COUNTIFS(Leavers!$E$2:$E$301,"&lt;"&amp;$A24)</f>
        <v>73</v>
      </c>
      <c r="C24" s="24" t="n">
        <f aca="false">COUNTIFS(Roster!$J$2:$J$301,"&gt;="&amp;$A24,Roster!$J$2:$J$301,"&lt;"&amp;EDATE($A24,1))</f>
        <v>3</v>
      </c>
      <c r="D24" s="24" t="n">
        <f aca="false">COUNTIFS(Leavers!$E$2:$E$301,"&gt;="&amp;$A24,Leavers!$E$2:$E$301,"&lt;"&amp;EDATE($A24,1))</f>
        <v>0</v>
      </c>
      <c r="E24" s="24" t="n">
        <f aca="false">B24+C24-D24</f>
        <v>76</v>
      </c>
      <c r="F24" s="24" t="n">
        <f aca="false">COUNTIFS(Leavers!$E$2:$E$301,"&gt;="&amp;$A24,Leavers!$E$2:$E$301,"&lt;"&amp;EDATE($A24,1),Leavers!$F$2:$F$301,"Voluntary")</f>
        <v>0</v>
      </c>
      <c r="G24" s="24" t="n">
        <f aca="false">COUNTIFS(Leavers!$E$2:$E$301,"&gt;="&amp;$A24,Leavers!$E$2:$E$301,"&lt;"&amp;EDATE($A24,1),Leavers!$F$2:$F$301,"Involuntary")</f>
        <v>0</v>
      </c>
      <c r="H24" s="25" t="n">
        <f aca="false">IFERROR(D24/AVERAGE(B24,E24),0)</f>
        <v>0</v>
      </c>
      <c r="I24" s="25" t="n">
        <f aca="false">IFERROR(F24/AVERAGE(B24,E24),0)</f>
        <v>0</v>
      </c>
      <c r="J24" s="25" t="n">
        <f aca="false">IFERROR(G24/AVERAGE(B24,E24),0)</f>
        <v>0</v>
      </c>
    </row>
    <row r="25" customFormat="false" ht="15" hidden="false" customHeight="false" outlineLevel="0" collapsed="false">
      <c r="A25" s="23" t="n">
        <f aca="false">EDATE(A24,1)</f>
        <v>46054</v>
      </c>
      <c r="B25" s="24" t="n">
        <f aca="false">COUNTIFS(Roster!$J$2:$J$301,"&lt;"&amp;$A25)-COUNTIFS(Leavers!$E$2:$E$301,"&lt;"&amp;$A25)</f>
        <v>76</v>
      </c>
      <c r="C25" s="24" t="n">
        <f aca="false">COUNTIFS(Roster!$J$2:$J$301,"&gt;="&amp;$A25,Roster!$J$2:$J$301,"&lt;"&amp;EDATE($A25,1))</f>
        <v>3</v>
      </c>
      <c r="D25" s="24" t="n">
        <f aca="false">COUNTIFS(Leavers!$E$2:$E$301,"&gt;="&amp;$A25,Leavers!$E$2:$E$301,"&lt;"&amp;EDATE($A25,1))</f>
        <v>1</v>
      </c>
      <c r="E25" s="24" t="n">
        <f aca="false">B25+C25-D25</f>
        <v>78</v>
      </c>
      <c r="F25" s="24" t="n">
        <f aca="false">COUNTIFS(Leavers!$E$2:$E$301,"&gt;="&amp;$A25,Leavers!$E$2:$E$301,"&lt;"&amp;EDATE($A25,1),Leavers!$F$2:$F$301,"Voluntary")</f>
        <v>1</v>
      </c>
      <c r="G25" s="24" t="n">
        <f aca="false">COUNTIFS(Leavers!$E$2:$E$301,"&gt;="&amp;$A25,Leavers!$E$2:$E$301,"&lt;"&amp;EDATE($A25,1),Leavers!$F$2:$F$301,"Involuntary")</f>
        <v>0</v>
      </c>
      <c r="H25" s="25" t="n">
        <f aca="false">IFERROR(D25/AVERAGE(B25,E25),0)</f>
        <v>0.012987012987013</v>
      </c>
      <c r="I25" s="25" t="n">
        <f aca="false">IFERROR(F25/AVERAGE(B25,E25),0)</f>
        <v>0.012987012987013</v>
      </c>
      <c r="J25" s="25" t="n">
        <f aca="false">IFERROR(G25/AVERAGE(B25,E25),0)</f>
        <v>0</v>
      </c>
    </row>
    <row r="26" customFormat="false" ht="15" hidden="false" customHeight="false" outlineLevel="0" collapsed="false">
      <c r="A26" s="23" t="n">
        <f aca="false">EDATE(A25,1)</f>
        <v>46082</v>
      </c>
      <c r="B26" s="24" t="n">
        <f aca="false">COUNTIFS(Roster!$J$2:$J$301,"&lt;"&amp;$A26)-COUNTIFS(Leavers!$E$2:$E$301,"&lt;"&amp;$A26)</f>
        <v>78</v>
      </c>
      <c r="C26" s="24" t="n">
        <f aca="false">COUNTIFS(Roster!$J$2:$J$301,"&gt;="&amp;$A26,Roster!$J$2:$J$301,"&lt;"&amp;EDATE($A26,1))</f>
        <v>3</v>
      </c>
      <c r="D26" s="24" t="n">
        <f aca="false">COUNTIFS(Leavers!$E$2:$E$301,"&gt;="&amp;$A26,Leavers!$E$2:$E$301,"&lt;"&amp;EDATE($A26,1))</f>
        <v>0</v>
      </c>
      <c r="E26" s="24" t="n">
        <f aca="false">B26+C26-D26</f>
        <v>81</v>
      </c>
      <c r="F26" s="24" t="n">
        <f aca="false">COUNTIFS(Leavers!$E$2:$E$301,"&gt;="&amp;$A26,Leavers!$E$2:$E$301,"&lt;"&amp;EDATE($A26,1),Leavers!$F$2:$F$301,"Voluntary")</f>
        <v>0</v>
      </c>
      <c r="G26" s="24" t="n">
        <f aca="false">COUNTIFS(Leavers!$E$2:$E$301,"&gt;="&amp;$A26,Leavers!$E$2:$E$301,"&lt;"&amp;EDATE($A26,1),Leavers!$F$2:$F$301,"Involuntary")</f>
        <v>0</v>
      </c>
      <c r="H26" s="25" t="n">
        <f aca="false">IFERROR(D26/AVERAGE(B26,E26),0)</f>
        <v>0</v>
      </c>
      <c r="I26" s="25" t="n">
        <f aca="false">IFERROR(F26/AVERAGE(B26,E26),0)</f>
        <v>0</v>
      </c>
      <c r="J26" s="25" t="n">
        <f aca="false">IFERROR(G26/AVERAGE(B26,E26),0)</f>
        <v>0</v>
      </c>
    </row>
    <row r="27" customFormat="false" ht="15" hidden="false" customHeight="false" outlineLevel="0" collapsed="false">
      <c r="A27" s="23" t="n">
        <f aca="false">EDATE(A26,1)</f>
        <v>46113</v>
      </c>
      <c r="B27" s="24" t="n">
        <f aca="false">COUNTIFS(Roster!$J$2:$J$301,"&lt;"&amp;$A27)-COUNTIFS(Leavers!$E$2:$E$301,"&lt;"&amp;$A27)</f>
        <v>81</v>
      </c>
      <c r="C27" s="24" t="n">
        <f aca="false">COUNTIFS(Roster!$J$2:$J$301,"&gt;="&amp;$A27,Roster!$J$2:$J$301,"&lt;"&amp;EDATE($A27,1))</f>
        <v>3</v>
      </c>
      <c r="D27" s="24" t="n">
        <f aca="false">COUNTIFS(Leavers!$E$2:$E$301,"&gt;="&amp;$A27,Leavers!$E$2:$E$301,"&lt;"&amp;EDATE($A27,1))</f>
        <v>0</v>
      </c>
      <c r="E27" s="24" t="n">
        <f aca="false">B27+C27-D27</f>
        <v>84</v>
      </c>
      <c r="F27" s="24" t="n">
        <f aca="false">COUNTIFS(Leavers!$E$2:$E$301,"&gt;="&amp;$A27,Leavers!$E$2:$E$301,"&lt;"&amp;EDATE($A27,1),Leavers!$F$2:$F$301,"Voluntary")</f>
        <v>0</v>
      </c>
      <c r="G27" s="24" t="n">
        <f aca="false">COUNTIFS(Leavers!$E$2:$E$301,"&gt;="&amp;$A27,Leavers!$E$2:$E$301,"&lt;"&amp;EDATE($A27,1),Leavers!$F$2:$F$301,"Involuntary")</f>
        <v>0</v>
      </c>
      <c r="H27" s="25" t="n">
        <f aca="false">IFERROR(D27/AVERAGE(B27,E27),0)</f>
        <v>0</v>
      </c>
      <c r="I27" s="25" t="n">
        <f aca="false">IFERROR(F27/AVERAGE(B27,E27),0)</f>
        <v>0</v>
      </c>
      <c r="J27" s="25" t="n">
        <f aca="false">IFERROR(G27/AVERAGE(B27,E27),0)</f>
        <v>0</v>
      </c>
    </row>
    <row r="28" customFormat="false" ht="15" hidden="false" customHeight="false" outlineLevel="0" collapsed="false">
      <c r="A28" s="23" t="n">
        <f aca="false">EDATE(A27,1)</f>
        <v>46143</v>
      </c>
      <c r="B28" s="24" t="n">
        <f aca="false">COUNTIFS(Roster!$J$2:$J$301,"&lt;"&amp;$A28)-COUNTIFS(Leavers!$E$2:$E$301,"&lt;"&amp;$A28)</f>
        <v>84</v>
      </c>
      <c r="C28" s="24" t="n">
        <f aca="false">COUNTIFS(Roster!$J$2:$J$301,"&gt;="&amp;$A28,Roster!$J$2:$J$301,"&lt;"&amp;EDATE($A28,1))</f>
        <v>2</v>
      </c>
      <c r="D28" s="24" t="n">
        <f aca="false">COUNTIFS(Leavers!$E$2:$E$301,"&gt;="&amp;$A28,Leavers!$E$2:$E$301,"&lt;"&amp;EDATE($A28,1))</f>
        <v>2</v>
      </c>
      <c r="E28" s="24" t="n">
        <f aca="false">B28+C28-D28</f>
        <v>84</v>
      </c>
      <c r="F28" s="24" t="n">
        <f aca="false">COUNTIFS(Leavers!$E$2:$E$301,"&gt;="&amp;$A28,Leavers!$E$2:$E$301,"&lt;"&amp;EDATE($A28,1),Leavers!$F$2:$F$301,"Voluntary")</f>
        <v>1</v>
      </c>
      <c r="G28" s="24" t="n">
        <f aca="false">COUNTIFS(Leavers!$E$2:$E$301,"&gt;="&amp;$A28,Leavers!$E$2:$E$301,"&lt;"&amp;EDATE($A28,1),Leavers!$F$2:$F$301,"Involuntary")</f>
        <v>1</v>
      </c>
      <c r="H28" s="25" t="n">
        <f aca="false">IFERROR(D28/AVERAGE(B28,E28),0)</f>
        <v>0.0238095238095238</v>
      </c>
      <c r="I28" s="25" t="n">
        <f aca="false">IFERROR(F28/AVERAGE(B28,E28),0)</f>
        <v>0.0119047619047619</v>
      </c>
      <c r="J28" s="25" t="n">
        <f aca="false">IFERROR(G28/AVERAGE(B28,E28),0)</f>
        <v>0.0119047619047619</v>
      </c>
    </row>
    <row r="29" customFormat="false" ht="15" hidden="false" customHeight="false" outlineLevel="0" collapsed="false">
      <c r="A29" s="23" t="n">
        <f aca="false">EDATE(A28,1)</f>
        <v>46174</v>
      </c>
      <c r="B29" s="24" t="n">
        <f aca="false">COUNTIFS(Roster!$J$2:$J$301,"&lt;"&amp;$A29)-COUNTIFS(Leavers!$E$2:$E$301,"&lt;"&amp;$A29)</f>
        <v>84</v>
      </c>
      <c r="C29" s="24" t="n">
        <f aca="false">COUNTIFS(Roster!$J$2:$J$301,"&gt;="&amp;$A29,Roster!$J$2:$J$301,"&lt;"&amp;EDATE($A29,1))</f>
        <v>4</v>
      </c>
      <c r="D29" s="24" t="n">
        <f aca="false">COUNTIFS(Leavers!$E$2:$E$301,"&gt;="&amp;$A29,Leavers!$E$2:$E$301,"&lt;"&amp;EDATE($A29,1))</f>
        <v>2</v>
      </c>
      <c r="E29" s="24" t="n">
        <f aca="false">B29+C29-D29</f>
        <v>86</v>
      </c>
      <c r="F29" s="24" t="n">
        <f aca="false">COUNTIFS(Leavers!$E$2:$E$301,"&gt;="&amp;$A29,Leavers!$E$2:$E$301,"&lt;"&amp;EDATE($A29,1),Leavers!$F$2:$F$301,"Voluntary")</f>
        <v>1</v>
      </c>
      <c r="G29" s="24" t="n">
        <f aca="false">COUNTIFS(Leavers!$E$2:$E$301,"&gt;="&amp;$A29,Leavers!$E$2:$E$301,"&lt;"&amp;EDATE($A29,1),Leavers!$F$2:$F$301,"Involuntary")</f>
        <v>1</v>
      </c>
      <c r="H29" s="25" t="n">
        <f aca="false">IFERROR(D29/AVERAGE(B29,E29),0)</f>
        <v>0.0235294117647059</v>
      </c>
      <c r="I29" s="25" t="n">
        <f aca="false">IFERROR(F29/AVERAGE(B29,E29),0)</f>
        <v>0.0117647058823529</v>
      </c>
      <c r="J29" s="25" t="n">
        <f aca="false">IFERROR(G29/AVERAGE(B29,E29),0)</f>
        <v>0.0117647058823529</v>
      </c>
    </row>
    <row r="30" customFormat="false" ht="15" hidden="false" customHeight="false" outlineLevel="0" collapsed="false">
      <c r="A30" s="23" t="n">
        <f aca="false">EDATE(A29,1)</f>
        <v>46204</v>
      </c>
      <c r="B30" s="24" t="n">
        <f aca="false">COUNTIFS(Roster!$J$2:$J$301,"&lt;"&amp;$A30)-COUNTIFS(Leavers!$E$2:$E$301,"&lt;"&amp;$A30)</f>
        <v>86</v>
      </c>
      <c r="C30" s="24" t="n">
        <f aca="false">COUNTIFS(Roster!$J$2:$J$301,"&gt;="&amp;$A30,Roster!$J$2:$J$301,"&lt;"&amp;EDATE($A30,1))</f>
        <v>4</v>
      </c>
      <c r="D30" s="24" t="n">
        <f aca="false">COUNTIFS(Leavers!$E$2:$E$301,"&gt;="&amp;$A30,Leavers!$E$2:$E$301,"&lt;"&amp;EDATE($A30,1))</f>
        <v>1</v>
      </c>
      <c r="E30" s="24" t="n">
        <f aca="false">B30+C30-D30</f>
        <v>89</v>
      </c>
      <c r="F30" s="24" t="n">
        <f aca="false">COUNTIFS(Leavers!$E$2:$E$301,"&gt;="&amp;$A30,Leavers!$E$2:$E$301,"&lt;"&amp;EDATE($A30,1),Leavers!$F$2:$F$301,"Voluntary")</f>
        <v>1</v>
      </c>
      <c r="G30" s="24" t="n">
        <f aca="false">COUNTIFS(Leavers!$E$2:$E$301,"&gt;="&amp;$A30,Leavers!$E$2:$E$301,"&lt;"&amp;EDATE($A30,1),Leavers!$F$2:$F$301,"Involuntary")</f>
        <v>0</v>
      </c>
      <c r="H30" s="25" t="n">
        <f aca="false">IFERROR(D30/AVERAGE(B30,E30),0)</f>
        <v>0.0114285714285714</v>
      </c>
      <c r="I30" s="25" t="n">
        <f aca="false">IFERROR(F30/AVERAGE(B30,E30),0)</f>
        <v>0.0114285714285714</v>
      </c>
      <c r="J30" s="25" t="n">
        <f aca="false">IFERROR(G30/AVERAGE(B30,E30),0)</f>
        <v>0</v>
      </c>
    </row>
    <row r="31" customFormat="false" ht="15" hidden="false" customHeight="false" outlineLevel="0" collapsed="false">
      <c r="A31" s="23" t="n">
        <f aca="false">EDATE(A30,1)</f>
        <v>46235</v>
      </c>
      <c r="B31" s="24" t="n">
        <f aca="false">COUNTIFS(Roster!$J$2:$J$301,"&lt;"&amp;$A31)-COUNTIFS(Leavers!$E$2:$E$301,"&lt;"&amp;$A31)</f>
        <v>89</v>
      </c>
      <c r="C31" s="24" t="n">
        <f aca="false">COUNTIFS(Roster!$J$2:$J$301,"&gt;="&amp;$A31,Roster!$J$2:$J$301,"&lt;"&amp;EDATE($A31,1))</f>
        <v>6</v>
      </c>
      <c r="D31" s="24" t="n">
        <f aca="false">COUNTIFS(Leavers!$E$2:$E$301,"&gt;="&amp;$A31,Leavers!$E$2:$E$301,"&lt;"&amp;EDATE($A31,1))</f>
        <v>2</v>
      </c>
      <c r="E31" s="24" t="n">
        <f aca="false">B31+C31-D31</f>
        <v>93</v>
      </c>
      <c r="F31" s="24" t="n">
        <f aca="false">COUNTIFS(Leavers!$E$2:$E$301,"&gt;="&amp;$A31,Leavers!$E$2:$E$301,"&lt;"&amp;EDATE($A31,1),Leavers!$F$2:$F$301,"Voluntary")</f>
        <v>0</v>
      </c>
      <c r="G31" s="24" t="n">
        <f aca="false">COUNTIFS(Leavers!$E$2:$E$301,"&gt;="&amp;$A31,Leavers!$E$2:$E$301,"&lt;"&amp;EDATE($A31,1),Leavers!$F$2:$F$301,"Involuntary")</f>
        <v>2</v>
      </c>
      <c r="H31" s="25" t="n">
        <f aca="false">IFERROR(D31/AVERAGE(B31,E31),0)</f>
        <v>0.021978021978022</v>
      </c>
      <c r="I31" s="25" t="n">
        <f aca="false">IFERROR(F31/AVERAGE(B31,E31),0)</f>
        <v>0</v>
      </c>
      <c r="J31" s="25" t="n">
        <f aca="false">IFERROR(G31/AVERAGE(B31,E31),0)</f>
        <v>0.021978021978022</v>
      </c>
    </row>
    <row r="32" customFormat="false" ht="15" hidden="false" customHeight="false" outlineLevel="0" collapsed="false">
      <c r="A32" s="23" t="n">
        <f aca="false">EDATE(A31,1)</f>
        <v>46266</v>
      </c>
      <c r="B32" s="24" t="n">
        <f aca="false">COUNTIFS(Roster!$J$2:$J$301,"&lt;"&amp;$A32)-COUNTIFS(Leavers!$E$2:$E$301,"&lt;"&amp;$A32)</f>
        <v>93</v>
      </c>
      <c r="C32" s="24" t="n">
        <f aca="false">COUNTIFS(Roster!$J$2:$J$301,"&gt;="&amp;$A32,Roster!$J$2:$J$301,"&lt;"&amp;EDATE($A32,1))</f>
        <v>5</v>
      </c>
      <c r="D32" s="24" t="n">
        <f aca="false">COUNTIFS(Leavers!$E$2:$E$301,"&gt;="&amp;$A32,Leavers!$E$2:$E$301,"&lt;"&amp;EDATE($A32,1))</f>
        <v>2</v>
      </c>
      <c r="E32" s="24" t="n">
        <f aca="false">B32+C32-D32</f>
        <v>96</v>
      </c>
      <c r="F32" s="24" t="n">
        <f aca="false">COUNTIFS(Leavers!$E$2:$E$301,"&gt;="&amp;$A32,Leavers!$E$2:$E$301,"&lt;"&amp;EDATE($A32,1),Leavers!$F$2:$F$301,"Voluntary")</f>
        <v>0</v>
      </c>
      <c r="G32" s="24" t="n">
        <f aca="false">COUNTIFS(Leavers!$E$2:$E$301,"&gt;="&amp;$A32,Leavers!$E$2:$E$301,"&lt;"&amp;EDATE($A32,1),Leavers!$F$2:$F$301,"Involuntary")</f>
        <v>2</v>
      </c>
      <c r="H32" s="25" t="n">
        <f aca="false">IFERROR(D32/AVERAGE(B32,E32),0)</f>
        <v>0.0211640211640212</v>
      </c>
      <c r="I32" s="25" t="n">
        <f aca="false">IFERROR(F32/AVERAGE(B32,E32),0)</f>
        <v>0</v>
      </c>
      <c r="J32" s="25" t="n">
        <f aca="false">IFERROR(G32/AVERAGE(B32,E32),0)</f>
        <v>0.0211640211640212</v>
      </c>
    </row>
    <row r="33" customFormat="false" ht="15" hidden="false" customHeight="false" outlineLevel="0" collapsed="false">
      <c r="A33" s="26" t="s">
        <v>709</v>
      </c>
    </row>
    <row r="36" customFormat="false" ht="15" hidden="false" customHeight="false" outlineLevel="0" collapsed="false">
      <c r="A36" s="3" t="s">
        <v>710</v>
      </c>
    </row>
    <row r="37" customFormat="false" ht="30" hidden="false" customHeight="true" outlineLevel="0" collapsed="false">
      <c r="A37" s="13" t="s">
        <v>407</v>
      </c>
      <c r="B37" s="13" t="s">
        <v>711</v>
      </c>
      <c r="C37" s="13" t="s">
        <v>712</v>
      </c>
      <c r="D37" s="13" t="s">
        <v>696</v>
      </c>
      <c r="E37" s="13" t="s">
        <v>713</v>
      </c>
    </row>
    <row r="38" customFormat="false" ht="15" hidden="false" customHeight="false" outlineLevel="0" collapsed="false">
      <c r="A38" s="27" t="str">
        <f aca="false">IF(Lists!$F$2="","",Lists!$F$2)</f>
        <v>Personal circumstances</v>
      </c>
      <c r="B38" s="14" t="str">
        <f aca="false">IF(Lists!$G$2="","",Lists!$G$2)</f>
        <v>Voluntary</v>
      </c>
      <c r="C38" s="24" t="n">
        <f aca="false">IF($A38="","",COUNTIFS(Leavers!$G$2:$G$301,$A38,Leavers!$E$2:$E$301,"&lt;="&amp;AsOf))</f>
        <v>10</v>
      </c>
      <c r="D38" s="24" t="n">
        <f aca="false">IF($A38="","",COUNTIFS(Leavers!$G$2:$G$301,$A38,Leavers!$E$2:$E$301,"&gt;"&amp;EDATE(AsOf,-12),Leavers!$E$2:$E$301,"&lt;="&amp;AsOf))</f>
        <v>2</v>
      </c>
      <c r="E38" s="17" t="n">
        <f aca="false">IF($A38="","",IFERROR(C38/COUNTIFS(Leavers!$E$2:$E$301,"&lt;="&amp;AsOf),0))</f>
        <v>0.172413793103448</v>
      </c>
    </row>
    <row r="39" customFormat="false" ht="15" hidden="false" customHeight="false" outlineLevel="0" collapsed="false">
      <c r="A39" s="27" t="str">
        <f aca="false">IF(Lists!$F$3="","",Lists!$F$3)</f>
        <v>Other job offer</v>
      </c>
      <c r="B39" s="14" t="str">
        <f aca="false">IF(Lists!$G$3="","",Lists!$G$3)</f>
        <v>Voluntary</v>
      </c>
      <c r="C39" s="24" t="n">
        <f aca="false">IF($A39="","",COUNTIFS(Leavers!$G$2:$G$301,$A39,Leavers!$E$2:$E$301,"&lt;="&amp;AsOf))</f>
        <v>2</v>
      </c>
      <c r="D39" s="24" t="n">
        <f aca="false">IF($A39="","",COUNTIFS(Leavers!$G$2:$G$301,$A39,Leavers!$E$2:$E$301,"&gt;"&amp;EDATE(AsOf,-12),Leavers!$E$2:$E$301,"&lt;="&amp;AsOf))</f>
        <v>0</v>
      </c>
      <c r="E39" s="17" t="n">
        <f aca="false">IF($A39="","",IFERROR(C39/COUNTIFS(Leavers!$E$2:$E$301,"&lt;="&amp;AsOf),0))</f>
        <v>0.0344827586206897</v>
      </c>
    </row>
    <row r="40" customFormat="false" ht="15" hidden="false" customHeight="false" outlineLevel="0" collapsed="false">
      <c r="A40" s="27" t="str">
        <f aca="false">IF(Lists!$F$4="","",Lists!$F$4)</f>
        <v>Not a fit for the role</v>
      </c>
      <c r="B40" s="14" t="str">
        <f aca="false">IF(Lists!$G$4="","",Lists!$G$4)</f>
        <v>Voluntary</v>
      </c>
      <c r="C40" s="24" t="n">
        <f aca="false">IF($A40="","",COUNTIFS(Leavers!$G$2:$G$301,$A40,Leavers!$E$2:$E$301,"&lt;="&amp;AsOf))</f>
        <v>7</v>
      </c>
      <c r="D40" s="24" t="n">
        <f aca="false">IF($A40="","",COUNTIFS(Leavers!$G$2:$G$301,$A40,Leavers!$E$2:$E$301,"&gt;"&amp;EDATE(AsOf,-12),Leavers!$E$2:$E$301,"&lt;="&amp;AsOf))</f>
        <v>1</v>
      </c>
      <c r="E40" s="17" t="n">
        <f aca="false">IF($A40="","",IFERROR(C40/COUNTIFS(Leavers!$E$2:$E$301,"&lt;="&amp;AsOf),0))</f>
        <v>0.120689655172414</v>
      </c>
    </row>
    <row r="41" customFormat="false" ht="15" hidden="false" customHeight="false" outlineLevel="0" collapsed="false">
      <c r="A41" s="27" t="str">
        <f aca="false">IF(Lists!$F$5="","",Lists!$F$5)</f>
        <v>Hours didn't suit</v>
      </c>
      <c r="B41" s="14" t="str">
        <f aca="false">IF(Lists!$G$5="","",Lists!$G$5)</f>
        <v>Voluntary</v>
      </c>
      <c r="C41" s="24" t="n">
        <f aca="false">IF($A41="","",COUNTIFS(Leavers!$G$2:$G$301,$A41,Leavers!$E$2:$E$301,"&lt;="&amp;AsOf))</f>
        <v>10</v>
      </c>
      <c r="D41" s="24" t="n">
        <f aca="false">IF($A41="","",COUNTIFS(Leavers!$G$2:$G$301,$A41,Leavers!$E$2:$E$301,"&gt;"&amp;EDATE(AsOf,-12),Leavers!$E$2:$E$301,"&lt;="&amp;AsOf))</f>
        <v>1</v>
      </c>
      <c r="E41" s="17" t="n">
        <f aca="false">IF($A41="","",IFERROR(C41/COUNTIFS(Leavers!$E$2:$E$301,"&lt;="&amp;AsOf),0))</f>
        <v>0.172413793103448</v>
      </c>
    </row>
    <row r="42" customFormat="false" ht="15" hidden="false" customHeight="false" outlineLevel="0" collapsed="false">
      <c r="A42" s="27" t="str">
        <f aca="false">IF(Lists!$F$6="","",Lists!$F$6)</f>
        <v>Attendance</v>
      </c>
      <c r="B42" s="14" t="str">
        <f aca="false">IF(Lists!$G$6="","",Lists!$G$6)</f>
        <v>Involuntary</v>
      </c>
      <c r="C42" s="24" t="n">
        <f aca="false">IF($A42="","",COUNTIFS(Leavers!$G$2:$G$301,$A42,Leavers!$E$2:$E$301,"&lt;="&amp;AsOf))</f>
        <v>9</v>
      </c>
      <c r="D42" s="24" t="n">
        <f aca="false">IF($A42="","",COUNTIFS(Leavers!$G$2:$G$301,$A42,Leavers!$E$2:$E$301,"&gt;"&amp;EDATE(AsOf,-12),Leavers!$E$2:$E$301,"&lt;="&amp;AsOf))</f>
        <v>4</v>
      </c>
      <c r="E42" s="17" t="n">
        <f aca="false">IF($A42="","",IFERROR(C42/COUNTIFS(Leavers!$E$2:$E$301,"&lt;="&amp;AsOf),0))</f>
        <v>0.155172413793103</v>
      </c>
    </row>
    <row r="43" customFormat="false" ht="15" hidden="false" customHeight="false" outlineLevel="0" collapsed="false">
      <c r="A43" s="27" t="str">
        <f aca="false">IF(Lists!$F$7="","",Lists!$F$7)</f>
        <v>Performance</v>
      </c>
      <c r="B43" s="14" t="str">
        <f aca="false">IF(Lists!$G$7="","",Lists!$G$7)</f>
        <v>Involuntary</v>
      </c>
      <c r="C43" s="24" t="n">
        <f aca="false">IF($A43="","",COUNTIFS(Leavers!$G$2:$G$301,$A43,Leavers!$E$2:$E$301,"&lt;="&amp;AsOf))</f>
        <v>2</v>
      </c>
      <c r="D43" s="24" t="n">
        <f aca="false">IF($A43="","",COUNTIFS(Leavers!$G$2:$G$301,$A43,Leavers!$E$2:$E$301,"&gt;"&amp;EDATE(AsOf,-12),Leavers!$E$2:$E$301,"&lt;="&amp;AsOf))</f>
        <v>0</v>
      </c>
      <c r="E43" s="17" t="n">
        <f aca="false">IF($A43="","",IFERROR(C43/COUNTIFS(Leavers!$E$2:$E$301,"&lt;="&amp;AsOf),0))</f>
        <v>0.0344827586206897</v>
      </c>
    </row>
    <row r="44" customFormat="false" ht="15" hidden="false" customHeight="false" outlineLevel="0" collapsed="false">
      <c r="A44" s="27" t="str">
        <f aca="false">IF(Lists!$F$8="","",Lists!$F$8)</f>
        <v>Conduct</v>
      </c>
      <c r="B44" s="14" t="str">
        <f aca="false">IF(Lists!$G$8="","",Lists!$G$8)</f>
        <v>Involuntary</v>
      </c>
      <c r="C44" s="24" t="n">
        <f aca="false">IF($A44="","",COUNTIFS(Leavers!$G$2:$G$301,$A44,Leavers!$E$2:$E$301,"&lt;="&amp;AsOf))</f>
        <v>1</v>
      </c>
      <c r="D44" s="24" t="n">
        <f aca="false">IF($A44="","",COUNTIFS(Leavers!$G$2:$G$301,$A44,Leavers!$E$2:$E$301,"&gt;"&amp;EDATE(AsOf,-12),Leavers!$E$2:$E$301,"&lt;="&amp;AsOf))</f>
        <v>1</v>
      </c>
      <c r="E44" s="17" t="n">
        <f aca="false">IF($A44="","",IFERROR(C44/COUNTIFS(Leavers!$E$2:$E$301,"&lt;="&amp;AsOf),0))</f>
        <v>0.0172413793103448</v>
      </c>
    </row>
    <row r="45" customFormat="false" ht="15" hidden="false" customHeight="false" outlineLevel="0" collapsed="false">
      <c r="A45" s="27" t="str">
        <f aca="false">IF(Lists!$F$9="","",Lists!$F$9)</f>
        <v>Not scheduling</v>
      </c>
      <c r="B45" s="14" t="str">
        <f aca="false">IF(Lists!$G$9="","",Lists!$G$9)</f>
        <v>Involuntary</v>
      </c>
      <c r="C45" s="24" t="n">
        <f aca="false">IF($A45="","",COUNTIFS(Leavers!$G$2:$G$301,$A45,Leavers!$E$2:$E$301,"&lt;="&amp;AsOf))</f>
        <v>9</v>
      </c>
      <c r="D45" s="24" t="n">
        <f aca="false">IF($A45="","",COUNTIFS(Leavers!$G$2:$G$301,$A45,Leavers!$E$2:$E$301,"&gt;"&amp;EDATE(AsOf,-12),Leavers!$E$2:$E$301,"&lt;="&amp;AsOf))</f>
        <v>3</v>
      </c>
      <c r="E45" s="17" t="n">
        <f aca="false">IF($A45="","",IFERROR(C45/COUNTIFS(Leavers!$E$2:$E$301,"&lt;="&amp;AsOf),0))</f>
        <v>0.155172413793103</v>
      </c>
    </row>
    <row r="46" customFormat="false" ht="15" hidden="false" customHeight="false" outlineLevel="0" collapsed="false">
      <c r="A46" s="27" t="str">
        <f aca="false">IF(Lists!$F$10="","",Lists!$F$10)</f>
        <v>Unresponsive</v>
      </c>
      <c r="B46" s="14" t="str">
        <f aca="false">IF(Lists!$G$10="","",Lists!$G$10)</f>
        <v>Involuntary</v>
      </c>
      <c r="C46" s="24" t="n">
        <f aca="false">IF($A46="","",COUNTIFS(Leavers!$G$2:$G$301,$A46,Leavers!$E$2:$E$301,"&lt;="&amp;AsOf))</f>
        <v>7</v>
      </c>
      <c r="D46" s="24" t="n">
        <f aca="false">IF($A46="","",COUNTIFS(Leavers!$G$2:$G$301,$A46,Leavers!$E$2:$E$301,"&gt;"&amp;EDATE(AsOf,-12),Leavers!$E$2:$E$301,"&lt;="&amp;AsOf))</f>
        <v>0</v>
      </c>
      <c r="E46" s="17" t="n">
        <f aca="false">IF($A46="","",IFERROR(C46/COUNTIFS(Leavers!$E$2:$E$301,"&lt;="&amp;AsOf),0))</f>
        <v>0.120689655172414</v>
      </c>
    </row>
    <row r="47" customFormat="false" ht="15" hidden="false" customHeight="false" outlineLevel="0" collapsed="false">
      <c r="A47" s="27" t="str">
        <f aca="false">IF(Lists!$F$11="","",Lists!$F$11)</f>
        <v>Restructure</v>
      </c>
      <c r="B47" s="14" t="str">
        <f aca="false">IF(Lists!$G$11="","",Lists!$G$11)</f>
        <v>Involuntary</v>
      </c>
      <c r="C47" s="24" t="n">
        <f aca="false">IF($A47="","",COUNTIFS(Leavers!$G$2:$G$301,$A47,Leavers!$E$2:$E$301,"&lt;="&amp;AsOf))</f>
        <v>1</v>
      </c>
      <c r="D47" s="24" t="n">
        <f aca="false">IF($A47="","",COUNTIFS(Leavers!$G$2:$G$301,$A47,Leavers!$E$2:$E$301,"&gt;"&amp;EDATE(AsOf,-12),Leavers!$E$2:$E$301,"&lt;="&amp;AsOf))</f>
        <v>1</v>
      </c>
      <c r="E47" s="17" t="n">
        <f aca="false">IF($A47="","",IFERROR(C47/COUNTIFS(Leavers!$E$2:$E$301,"&lt;="&amp;AsOf),0))</f>
        <v>0.0172413793103448</v>
      </c>
    </row>
    <row r="48" customFormat="false" ht="15" hidden="false" customHeight="false" outlineLevel="0" collapsed="false">
      <c r="A48" s="27" t="str">
        <f aca="false">IF(Lists!$F$12="","",Lists!$F$12)</f>
        <v/>
      </c>
      <c r="B48" s="14" t="str">
        <f aca="false">IF(Lists!$G$12="","",Lists!$G$12)</f>
        <v/>
      </c>
      <c r="C48" s="24" t="str">
        <f aca="false">IF($A48="","",COUNTIFS(Leavers!$G$2:$G$301,$A48,Leavers!$E$2:$E$301,"&lt;="&amp;AsOf))</f>
        <v/>
      </c>
      <c r="D48" s="24" t="str">
        <f aca="false">IF($A48="","",COUNTIFS(Leavers!$G$2:$G$301,$A48,Leavers!$E$2:$E$301,"&gt;"&amp;EDATE(AsOf,-12),Leavers!$E$2:$E$301,"&lt;="&amp;AsOf))</f>
        <v/>
      </c>
      <c r="E48" s="17" t="str">
        <f aca="false">IF($A48="","",IFERROR(C48/COUNTIFS(Leavers!$E$2:$E$301,"&lt;="&amp;AsOf),0))</f>
        <v/>
      </c>
    </row>
    <row r="49" customFormat="false" ht="15" hidden="false" customHeight="false" outlineLevel="0" collapsed="false">
      <c r="A49" s="27" t="str">
        <f aca="false">IF(Lists!$F$13="","",Lists!$F$13)</f>
        <v/>
      </c>
      <c r="B49" s="14" t="str">
        <f aca="false">IF(Lists!$G$13="","",Lists!$G$13)</f>
        <v/>
      </c>
      <c r="C49" s="24" t="str">
        <f aca="false">IF($A49="","",COUNTIFS(Leavers!$G$2:$G$301,$A49,Leavers!$E$2:$E$301,"&lt;="&amp;AsOf))</f>
        <v/>
      </c>
      <c r="D49" s="24" t="str">
        <f aca="false">IF($A49="","",COUNTIFS(Leavers!$G$2:$G$301,$A49,Leavers!$E$2:$E$301,"&gt;"&amp;EDATE(AsOf,-12),Leavers!$E$2:$E$301,"&lt;="&amp;AsOf))</f>
        <v/>
      </c>
      <c r="E49" s="17" t="str">
        <f aca="false">IF($A49="","",IFERROR(C49/COUNTIFS(Leavers!$E$2:$E$301,"&lt;="&amp;AsOf),0))</f>
        <v/>
      </c>
    </row>
    <row r="52" customFormat="false" ht="15" hidden="false" customHeight="false" outlineLevel="0" collapsed="false">
      <c r="A52" s="3" t="s">
        <v>714</v>
      </c>
    </row>
    <row r="53" customFormat="false" ht="30" hidden="false" customHeight="true" outlineLevel="0" collapsed="false">
      <c r="A53" s="13" t="s">
        <v>715</v>
      </c>
      <c r="B53" s="13" t="s">
        <v>712</v>
      </c>
      <c r="C53" s="13" t="s">
        <v>696</v>
      </c>
      <c r="D53" s="13" t="s">
        <v>713</v>
      </c>
    </row>
    <row r="54" customFormat="false" ht="15" hidden="false" customHeight="false" outlineLevel="0" collapsed="false">
      <c r="A54" s="27" t="str">
        <f aca="false">Lists!$M$2</f>
        <v>1. First 30 days</v>
      </c>
      <c r="B54" s="24" t="n">
        <f aca="false">COUNTIFS(Leavers!$I$2:$I$301,$A54,Leavers!$E$2:$E$301,"&lt;="&amp;AsOf)</f>
        <v>22</v>
      </c>
      <c r="C54" s="24" t="n">
        <f aca="false">COUNTIFS(Leavers!$I$2:$I$301,$A54,Leavers!$E$2:$E$301,"&gt;"&amp;EDATE(AsOf,-12),Leavers!$E$2:$E$301,"&lt;="&amp;AsOf)</f>
        <v>1</v>
      </c>
      <c r="D54" s="17" t="n">
        <f aca="false">IFERROR(B54/COUNTIFS(Leavers!$E$2:$E$301,"&lt;="&amp;AsOf),0)</f>
        <v>0.379310344827586</v>
      </c>
    </row>
    <row r="55" customFormat="false" ht="15" hidden="false" customHeight="false" outlineLevel="0" collapsed="false">
      <c r="A55" s="27" t="str">
        <f aca="false">Lists!$M$3</f>
        <v>2. Days 31–90</v>
      </c>
      <c r="B55" s="24" t="n">
        <f aca="false">COUNTIFS(Leavers!$I$2:$I$301,$A55,Leavers!$E$2:$E$301,"&lt;="&amp;AsOf)</f>
        <v>18</v>
      </c>
      <c r="C55" s="24" t="n">
        <f aca="false">COUNTIFS(Leavers!$I$2:$I$301,$A55,Leavers!$E$2:$E$301,"&gt;"&amp;EDATE(AsOf,-12),Leavers!$E$2:$E$301,"&lt;="&amp;AsOf)</f>
        <v>4</v>
      </c>
      <c r="D55" s="17" t="n">
        <f aca="false">IFERROR(B55/COUNTIFS(Leavers!$E$2:$E$301,"&lt;="&amp;AsOf),0)</f>
        <v>0.310344827586207</v>
      </c>
    </row>
    <row r="56" customFormat="false" ht="15" hidden="false" customHeight="false" outlineLevel="0" collapsed="false">
      <c r="A56" s="27" t="str">
        <f aca="false">Lists!$M$4</f>
        <v>3. Days 91–180</v>
      </c>
      <c r="B56" s="24" t="n">
        <f aca="false">COUNTIFS(Leavers!$I$2:$I$301,$A56,Leavers!$E$2:$E$301,"&lt;="&amp;AsOf)</f>
        <v>2</v>
      </c>
      <c r="C56" s="24" t="n">
        <f aca="false">COUNTIFS(Leavers!$I$2:$I$301,$A56,Leavers!$E$2:$E$301,"&gt;"&amp;EDATE(AsOf,-12),Leavers!$E$2:$E$301,"&lt;="&amp;AsOf)</f>
        <v>2</v>
      </c>
      <c r="D56" s="17" t="n">
        <f aca="false">IFERROR(B56/COUNTIFS(Leavers!$E$2:$E$301,"&lt;="&amp;AsOf),0)</f>
        <v>0.0344827586206897</v>
      </c>
    </row>
    <row r="57" customFormat="false" ht="15" hidden="false" customHeight="false" outlineLevel="0" collapsed="false">
      <c r="A57" s="27" t="str">
        <f aca="false">Lists!$M$5</f>
        <v>4. Days 181–365</v>
      </c>
      <c r="B57" s="24" t="n">
        <f aca="false">COUNTIFS(Leavers!$I$2:$I$301,$A57,Leavers!$E$2:$E$301,"&lt;="&amp;AsOf)</f>
        <v>6</v>
      </c>
      <c r="C57" s="24" t="n">
        <f aca="false">COUNTIFS(Leavers!$I$2:$I$301,$A57,Leavers!$E$2:$E$301,"&gt;"&amp;EDATE(AsOf,-12),Leavers!$E$2:$E$301,"&lt;="&amp;AsOf)</f>
        <v>4</v>
      </c>
      <c r="D57" s="17" t="n">
        <f aca="false">IFERROR(B57/COUNTIFS(Leavers!$E$2:$E$301,"&lt;="&amp;AsOf),0)</f>
        <v>0.103448275862069</v>
      </c>
    </row>
    <row r="58" customFormat="false" ht="15" hidden="false" customHeight="false" outlineLevel="0" collapsed="false">
      <c r="A58" s="27" t="str">
        <f aca="false">Lists!$M$6</f>
        <v>5. Over a year</v>
      </c>
      <c r="B58" s="24" t="n">
        <f aca="false">COUNTIFS(Leavers!$I$2:$I$301,$A58,Leavers!$E$2:$E$301,"&lt;="&amp;AsOf)</f>
        <v>10</v>
      </c>
      <c r="C58" s="24" t="n">
        <f aca="false">COUNTIFS(Leavers!$I$2:$I$301,$A58,Leavers!$E$2:$E$301,"&gt;"&amp;EDATE(AsOf,-12),Leavers!$E$2:$E$301,"&lt;="&amp;AsOf)</f>
        <v>2</v>
      </c>
      <c r="D58" s="17" t="n">
        <f aca="false">IFERROR(B58/COUNTIFS(Leavers!$E$2:$E$301,"&lt;="&amp;AsOf),0)</f>
        <v>0.172413793103448</v>
      </c>
    </row>
    <row r="61" customFormat="false" ht="15" hidden="false" customHeight="false" outlineLevel="0" collapsed="false">
      <c r="A61" s="3" t="s">
        <v>716</v>
      </c>
    </row>
    <row r="62" customFormat="false" ht="30" hidden="false" customHeight="true" outlineLevel="0" collapsed="false">
      <c r="A62" s="13" t="s">
        <v>41</v>
      </c>
      <c r="B62" s="13" t="s">
        <v>712</v>
      </c>
      <c r="C62" s="13" t="s">
        <v>696</v>
      </c>
      <c r="D62" s="13" t="s">
        <v>713</v>
      </c>
    </row>
    <row r="63" customFormat="false" ht="15" hidden="false" customHeight="false" outlineLevel="0" collapsed="false">
      <c r="A63" s="27" t="str">
        <f aca="false">Lists!$L$2</f>
        <v>1. Training</v>
      </c>
      <c r="B63" s="24" t="n">
        <f aca="false">COUNTIFS(Leavers!$J$2:$J$301,$A63,Leavers!$E$2:$E$301,"&lt;="&amp;AsOf)</f>
        <v>14</v>
      </c>
      <c r="C63" s="24" t="n">
        <f aca="false">COUNTIFS(Leavers!$J$2:$J$301,$A63,Leavers!$E$2:$E$301,"&gt;"&amp;EDATE(AsOf,-12),Leavers!$E$2:$E$301,"&lt;="&amp;AsOf)</f>
        <v>0</v>
      </c>
      <c r="D63" s="17" t="n">
        <f aca="false">IFERROR(B63/COUNTIFS(Leavers!$E$2:$E$301,"&lt;="&amp;AsOf),0)</f>
        <v>0.241379310344828</v>
      </c>
    </row>
    <row r="64" customFormat="false" ht="15" hidden="false" customHeight="false" outlineLevel="0" collapsed="false">
      <c r="A64" s="27" t="str">
        <f aca="false">Lists!$L$3</f>
        <v>2. Shadowing</v>
      </c>
      <c r="B64" s="24" t="n">
        <f aca="false">COUNTIFS(Leavers!$J$2:$J$301,$A64,Leavers!$E$2:$E$301,"&lt;="&amp;AsOf)</f>
        <v>20</v>
      </c>
      <c r="C64" s="24" t="n">
        <f aca="false">COUNTIFS(Leavers!$J$2:$J$301,$A64,Leavers!$E$2:$E$301,"&gt;"&amp;EDATE(AsOf,-12),Leavers!$E$2:$E$301,"&lt;="&amp;AsOf)</f>
        <v>3</v>
      </c>
      <c r="D64" s="17" t="n">
        <f aca="false">IFERROR(B64/COUNTIFS(Leavers!$E$2:$E$301,"&lt;="&amp;AsOf),0)</f>
        <v>0.344827586206897</v>
      </c>
    </row>
    <row r="65" customFormat="false" ht="15" hidden="false" customHeight="false" outlineLevel="0" collapsed="false">
      <c r="A65" s="27" t="str">
        <f aca="false">Lists!$L$4</f>
        <v>3. Newcomer</v>
      </c>
      <c r="B65" s="24" t="n">
        <f aca="false">COUNTIFS(Leavers!$J$2:$J$301,$A65,Leavers!$E$2:$E$301,"&lt;="&amp;AsOf)</f>
        <v>6</v>
      </c>
      <c r="C65" s="24" t="n">
        <f aca="false">COUNTIFS(Leavers!$J$2:$J$301,$A65,Leavers!$E$2:$E$301,"&gt;"&amp;EDATE(AsOf,-12),Leavers!$E$2:$E$301,"&lt;="&amp;AsOf)</f>
        <v>2</v>
      </c>
      <c r="D65" s="17" t="n">
        <f aca="false">IFERROR(B65/COUNTIFS(Leavers!$E$2:$E$301,"&lt;="&amp;AsOf),0)</f>
        <v>0.103448275862069</v>
      </c>
    </row>
    <row r="66" customFormat="false" ht="15" hidden="false" customHeight="false" outlineLevel="0" collapsed="false">
      <c r="A66" s="27" t="str">
        <f aca="false">Lists!$L$5</f>
        <v>4. Veteran review due</v>
      </c>
      <c r="B66" s="24" t="n">
        <f aca="false">COUNTIFS(Leavers!$J$2:$J$301,$A66,Leavers!$E$2:$E$301,"&lt;="&amp;AsOf)</f>
        <v>0</v>
      </c>
      <c r="C66" s="24" t="n">
        <f aca="false">COUNTIFS(Leavers!$J$2:$J$301,$A66,Leavers!$E$2:$E$301,"&gt;"&amp;EDATE(AsOf,-12),Leavers!$E$2:$E$301,"&lt;="&amp;AsOf)</f>
        <v>0</v>
      </c>
      <c r="D66" s="17" t="n">
        <f aca="false">IFERROR(B66/COUNTIFS(Leavers!$E$2:$E$301,"&lt;="&amp;AsOf),0)</f>
        <v>0</v>
      </c>
    </row>
    <row r="67" customFormat="false" ht="15" hidden="false" customHeight="false" outlineLevel="0" collapsed="false">
      <c r="A67" s="27" t="str">
        <f aca="false">Lists!$L$6</f>
        <v>5. Veteran</v>
      </c>
      <c r="B67" s="24" t="n">
        <f aca="false">COUNTIFS(Leavers!$J$2:$J$301,$A67,Leavers!$E$2:$E$301,"&lt;="&amp;AsOf)</f>
        <v>18</v>
      </c>
      <c r="C67" s="24" t="n">
        <f aca="false">COUNTIFS(Leavers!$J$2:$J$301,$A67,Leavers!$E$2:$E$301,"&gt;"&amp;EDATE(AsOf,-12),Leavers!$E$2:$E$301,"&lt;="&amp;AsOf)</f>
        <v>8</v>
      </c>
      <c r="D67" s="17" t="n">
        <f aca="false">IFERROR(B67/COUNTIFS(Leavers!$E$2:$E$301,"&lt;="&amp;AsOf),0)</f>
        <v>0.310344827586207</v>
      </c>
    </row>
    <row r="70" customFormat="false" ht="15" hidden="false" customHeight="false" outlineLevel="0" collapsed="false">
      <c r="A70" s="3" t="s">
        <v>717</v>
      </c>
    </row>
    <row r="71" customFormat="false" ht="30" hidden="false" customHeight="true" outlineLevel="0" collapsed="false">
      <c r="A71" s="13" t="s">
        <v>50</v>
      </c>
      <c r="B71" s="13" t="s">
        <v>718</v>
      </c>
      <c r="C71" s="13" t="s">
        <v>719</v>
      </c>
      <c r="D71" s="13" t="s">
        <v>704</v>
      </c>
    </row>
    <row r="72" customFormat="false" ht="15" hidden="false" customHeight="false" outlineLevel="0" collapsed="false">
      <c r="A72" s="27" t="str">
        <f aca="false">Lists!$C$2</f>
        <v>Green</v>
      </c>
      <c r="B72" s="24" t="n">
        <f aca="false">COUNTIF(Roster!$M$2:$M$301,$A72)</f>
        <v>80</v>
      </c>
      <c r="C72" s="24" t="n">
        <f aca="false">COUNTIFS(Leavers!$K$2:$K$301,$A72,Leavers!$E$2:$E$301,"&lt;="&amp;AsOf)</f>
        <v>23</v>
      </c>
      <c r="D72" s="17" t="n">
        <f aca="false">IFERROR(C72/B72,0)</f>
        <v>0.2875</v>
      </c>
    </row>
    <row r="73" customFormat="false" ht="15" hidden="false" customHeight="false" outlineLevel="0" collapsed="false">
      <c r="A73" s="27" t="str">
        <f aca="false">Lists!$C$3</f>
        <v>Amber</v>
      </c>
      <c r="B73" s="24" t="n">
        <f aca="false">COUNTIF(Roster!$M$2:$M$301,$A73)</f>
        <v>39</v>
      </c>
      <c r="C73" s="24" t="n">
        <f aca="false">COUNTIFS(Leavers!$K$2:$K$301,$A73,Leavers!$E$2:$E$301,"&lt;="&amp;AsOf)</f>
        <v>18</v>
      </c>
      <c r="D73" s="17" t="n">
        <f aca="false">IFERROR(C73/B73,0)</f>
        <v>0.461538461538462</v>
      </c>
    </row>
    <row r="74" customFormat="false" ht="15" hidden="false" customHeight="false" outlineLevel="0" collapsed="false">
      <c r="A74" s="27" t="str">
        <f aca="false">Lists!$C$4</f>
        <v>Red</v>
      </c>
      <c r="B74" s="24" t="n">
        <f aca="false">COUNTIF(Roster!$M$2:$M$301,$A74)</f>
        <v>32</v>
      </c>
      <c r="C74" s="24" t="n">
        <f aca="false">COUNTIFS(Leavers!$K$2:$K$301,$A74,Leavers!$E$2:$E$301,"&lt;="&amp;AsOf)</f>
        <v>17</v>
      </c>
      <c r="D74" s="17" t="n">
        <f aca="false">IFERROR(C74/B74,0)</f>
        <v>0.53125</v>
      </c>
    </row>
    <row r="75" customFormat="false" ht="15" hidden="false" customHeight="false" outlineLevel="0" collapsed="false">
      <c r="A75" s="26" t="s">
        <v>720</v>
      </c>
    </row>
    <row r="78" customFormat="false" ht="15" hidden="false" customHeight="false" outlineLevel="0" collapsed="false">
      <c r="A78" s="3" t="s">
        <v>721</v>
      </c>
    </row>
    <row r="79" customFormat="false" ht="30" hidden="false" customHeight="true" outlineLevel="0" collapsed="false">
      <c r="A79" s="13" t="s">
        <v>50</v>
      </c>
      <c r="B79" s="13" t="s">
        <v>722</v>
      </c>
      <c r="C79" s="13" t="s">
        <v>723</v>
      </c>
      <c r="D79" s="13" t="s">
        <v>724</v>
      </c>
    </row>
    <row r="80" customFormat="false" ht="15" hidden="false" customHeight="false" outlineLevel="0" collapsed="false">
      <c r="A80" s="27" t="str">
        <f aca="false">Lists!$C$2</f>
        <v>Green</v>
      </c>
      <c r="B80" s="24" t="n">
        <f aca="false">COUNTIFS(Roster!$M$2:$M$301,$A80,Roster!$J$2:$J$301,"&lt;="&amp;AsOf,Roster!$S$2:$S$301,"",Roster!$T$2:$T$301,"",Roster!$C$2:$C$301,"&lt;&gt;Left",Roster!$C$2:$C$301,"&lt;&gt;Leaving")</f>
        <v>5</v>
      </c>
      <c r="C80" s="17" t="n">
        <f aca="false">IFERROR(COUNTIFS(Leavers!$K$2:$K$301,$A80,Leavers!$H$2:$H$301,"&lt;=90",Leavers!$E$2:$E$301,"&lt;="&amp;AsOf)/COUNTIFS(Roster!$M$2:$M$301,$A80,Roster!$J$2:$J$301,"&lt;="&amp;(AsOf-90)),0)</f>
        <v>0.164383561643836</v>
      </c>
      <c r="D80" s="28" t="n">
        <f aca="false">B80*C80</f>
        <v>0.821917808219178</v>
      </c>
    </row>
    <row r="81" customFormat="false" ht="15" hidden="false" customHeight="false" outlineLevel="0" collapsed="false">
      <c r="A81" s="27" t="str">
        <f aca="false">Lists!$C$3</f>
        <v>Amber</v>
      </c>
      <c r="B81" s="24" t="n">
        <f aca="false">COUNTIFS(Roster!$M$2:$M$301,$A81,Roster!$J$2:$J$301,"&lt;="&amp;AsOf,Roster!$S$2:$S$301,"",Roster!$T$2:$T$301,"",Roster!$C$2:$C$301,"&lt;&gt;Left",Roster!$C$2:$C$301,"&lt;&gt;Leaving")</f>
        <v>2</v>
      </c>
      <c r="C81" s="17" t="n">
        <f aca="false">IFERROR(COUNTIFS(Leavers!$K$2:$K$301,$A81,Leavers!$H$2:$H$301,"&lt;=90",Leavers!$E$2:$E$301,"&lt;="&amp;AsOf)/COUNTIFS(Roster!$M$2:$M$301,$A81,Roster!$J$2:$J$301,"&lt;="&amp;(AsOf-90)),0)</f>
        <v>0.378378378378378</v>
      </c>
      <c r="D81" s="28" t="n">
        <f aca="false">B81*C81</f>
        <v>0.756756756756757</v>
      </c>
    </row>
    <row r="82" customFormat="false" ht="15" hidden="false" customHeight="false" outlineLevel="0" collapsed="false">
      <c r="A82" s="27" t="str">
        <f aca="false">Lists!$C$4</f>
        <v>Red</v>
      </c>
      <c r="B82" s="24" t="n">
        <f aca="false">COUNTIFS(Roster!$M$2:$M$301,$A82,Roster!$J$2:$J$301,"&lt;="&amp;AsOf,Roster!$S$2:$S$301,"",Roster!$T$2:$T$301,"",Roster!$C$2:$C$301,"&lt;&gt;Left",Roster!$C$2:$C$301,"&lt;&gt;Leaving")</f>
        <v>2</v>
      </c>
      <c r="C82" s="17" t="n">
        <f aca="false">IFERROR(COUNTIFS(Leavers!$K$2:$K$301,$A82,Leavers!$H$2:$H$301,"&lt;=90",Leavers!$E$2:$E$301,"&lt;="&amp;AsOf)/COUNTIFS(Roster!$M$2:$M$301,$A82,Roster!$J$2:$J$301,"&lt;="&amp;(AsOf-90)),0)</f>
        <v>0.482758620689655</v>
      </c>
      <c r="D82" s="28" t="n">
        <f aca="false">B82*C82</f>
        <v>0.96551724137931</v>
      </c>
    </row>
    <row r="83" customFormat="false" ht="15" hidden="false" customHeight="false" outlineLevel="0" collapsed="false">
      <c r="A83" s="14" t="s">
        <v>725</v>
      </c>
      <c r="B83" s="14"/>
      <c r="C83" s="14"/>
      <c r="D83" s="29" t="n">
        <f aca="false">SUM(D80:D82)</f>
        <v>2.54419180635525</v>
      </c>
    </row>
    <row r="84" customFormat="false" ht="15" hidden="false" customHeight="false" outlineLevel="0" collapsed="false">
      <c r="A84" s="14" t="s">
        <v>726</v>
      </c>
      <c r="B84" s="14"/>
      <c r="C84" s="14"/>
      <c r="D84" s="30" t="n">
        <f aca="false">COUNTIF(Roster!$C$2:$C$301,"Potential leaver")+COUNTIF(Roster!$C$2:$C$301,"Considered for removal")</f>
        <v>3</v>
      </c>
    </row>
    <row r="85" customFormat="false" ht="15" hidden="false" customHeight="false" outlineLevel="0" collapsed="false">
      <c r="A85" s="14" t="s">
        <v>352</v>
      </c>
      <c r="B85" s="14"/>
      <c r="C85" s="14"/>
      <c r="D85" s="30" t="n">
        <f aca="false">COUNTIF(Roster!$C$2:$C$301,"Leaving")+COUNTIF(Roster!$C$2:$C$301,"Confirmed leaving")</f>
        <v>1</v>
      </c>
    </row>
    <row r="86" customFormat="false" ht="17.35" hidden="false" customHeight="false" outlineLevel="0" collapsed="false">
      <c r="A86" s="31" t="s">
        <v>727</v>
      </c>
      <c r="B86" s="31"/>
      <c r="C86" s="31"/>
      <c r="D86" s="32" t="n">
        <f aca="false">ROUNDUP(SUM(D83:D85),0)</f>
        <v>7</v>
      </c>
    </row>
    <row r="87" customFormat="false" ht="15" hidden="false" customHeight="false" outlineLevel="0" collapsed="false">
      <c r="A87" s="26" t="s">
        <v>728</v>
      </c>
    </row>
    <row r="90" customFormat="false" ht="15" hidden="false" customHeight="false" outlineLevel="0" collapsed="false">
      <c r="A90" s="3" t="s">
        <v>729</v>
      </c>
    </row>
    <row r="91" customFormat="false" ht="30" hidden="false" customHeight="true" outlineLevel="0" collapsed="false">
      <c r="A91" s="13" t="s">
        <v>43</v>
      </c>
      <c r="B91" s="13" t="s">
        <v>730</v>
      </c>
      <c r="C91" s="13" t="s">
        <v>696</v>
      </c>
      <c r="D91" s="13" t="s">
        <v>731</v>
      </c>
    </row>
    <row r="92" customFormat="false" ht="15" hidden="false" customHeight="false" outlineLevel="0" collapsed="false">
      <c r="A92" s="27" t="str">
        <f aca="false">Lists!$A$2</f>
        <v>Chat</v>
      </c>
      <c r="B92" s="24" t="n">
        <f aca="false">COUNTIFS(Roster!$F$2:$F$301,$A92,Roster!$J$2:$J$301,"&lt;="&amp;AsOf,Roster!$C$2:$C$301,"&lt;&gt;Left")</f>
        <v>29</v>
      </c>
      <c r="C92" s="24" t="n">
        <f aca="false">COUNTIFS(Leavers!$C$2:$C$301,$A92,Leavers!$E$2:$E$301,"&gt;"&amp;EDATE(AsOf,-12),Leavers!$E$2:$E$301,"&lt;="&amp;AsOf)</f>
        <v>7</v>
      </c>
      <c r="D92" s="24" t="n">
        <f aca="false">COUNTIFS(Leavers!$C$2:$C$301,$A92,Leavers!$E$2:$E$301,"&gt;"&amp;EDATE(AsOf,-12),Leavers!$E$2:$E$301,"&lt;="&amp;AsOf,Leavers!$H$2:$H$301,"&lt;=90")</f>
        <v>3</v>
      </c>
    </row>
    <row r="93" customFormat="false" ht="15" hidden="false" customHeight="false" outlineLevel="0" collapsed="false">
      <c r="A93" s="27" t="str">
        <f aca="false">Lists!$A$3</f>
        <v>Phone</v>
      </c>
      <c r="B93" s="24" t="n">
        <f aca="false">COUNTIFS(Roster!$F$2:$F$301,$A93,Roster!$J$2:$J$301,"&lt;="&amp;AsOf,Roster!$C$2:$C$301,"&lt;&gt;Left")</f>
        <v>28</v>
      </c>
      <c r="C93" s="24" t="n">
        <f aca="false">COUNTIFS(Leavers!$C$2:$C$301,$A93,Leavers!$E$2:$E$301,"&gt;"&amp;EDATE(AsOf,-12),Leavers!$E$2:$E$301,"&lt;="&amp;AsOf)</f>
        <v>4</v>
      </c>
      <c r="D93" s="24" t="n">
        <f aca="false">COUNTIFS(Leavers!$C$2:$C$301,$A93,Leavers!$E$2:$E$301,"&gt;"&amp;EDATE(AsOf,-12),Leavers!$E$2:$E$301,"&lt;="&amp;AsOf,Leavers!$H$2:$H$301,"&lt;=90")</f>
        <v>2</v>
      </c>
    </row>
    <row r="94" customFormat="false" ht="15" hidden="false" customHeight="false" outlineLevel="0" collapsed="false">
      <c r="A94" s="27" t="str">
        <f aca="false">Lists!$A$4</f>
        <v>Tickets</v>
      </c>
      <c r="B94" s="24" t="n">
        <f aca="false">COUNTIFS(Roster!$F$2:$F$301,$A94,Roster!$J$2:$J$301,"&lt;="&amp;AsOf,Roster!$C$2:$C$301,"&lt;&gt;Left")</f>
        <v>22</v>
      </c>
      <c r="C94" s="24" t="n">
        <f aca="false">COUNTIFS(Leavers!$C$2:$C$301,$A94,Leavers!$E$2:$E$301,"&gt;"&amp;EDATE(AsOf,-12),Leavers!$E$2:$E$301,"&lt;="&amp;AsOf)</f>
        <v>0</v>
      </c>
      <c r="D94" s="24" t="n">
        <f aca="false">COUNTIFS(Leavers!$C$2:$C$301,$A94,Leavers!$E$2:$E$301,"&gt;"&amp;EDATE(AsOf,-12),Leavers!$E$2:$E$301,"&lt;="&amp;AsOf,Leavers!$H$2:$H$301,"&lt;=90")</f>
        <v>0</v>
      </c>
    </row>
    <row r="95" customFormat="false" ht="15" hidden="false" customHeight="false" outlineLevel="0" collapsed="false">
      <c r="A95" s="27" t="str">
        <f aca="false">Lists!$A$5</f>
        <v>Billing</v>
      </c>
      <c r="B95" s="24" t="n">
        <f aca="false">COUNTIFS(Roster!$F$2:$F$301,$A95,Roster!$J$2:$J$301,"&lt;="&amp;AsOf,Roster!$C$2:$C$301,"&lt;&gt;Left")</f>
        <v>13</v>
      </c>
      <c r="C95" s="24" t="n">
        <f aca="false">COUNTIFS(Leavers!$C$2:$C$301,$A95,Leavers!$E$2:$E$301,"&gt;"&amp;EDATE(AsOf,-12),Leavers!$E$2:$E$301,"&lt;="&amp;AsOf)</f>
        <v>2</v>
      </c>
      <c r="D95" s="24" t="n">
        <f aca="false">COUNTIFS(Leavers!$C$2:$C$301,$A95,Leavers!$E$2:$E$301,"&gt;"&amp;EDATE(AsOf,-12),Leavers!$E$2:$E$301,"&lt;="&amp;AsOf,Leavers!$H$2:$H$301,"&lt;=90")</f>
        <v>0</v>
      </c>
    </row>
    <row r="96" customFormat="false" ht="15" hidden="false" customHeight="false" outlineLevel="0" collapsed="false">
      <c r="A96" s="27" t="str">
        <f aca="false">Lists!$A$6</f>
        <v>Team leads</v>
      </c>
      <c r="B96" s="24" t="n">
        <f aca="false">COUNTIFS(Roster!$F$2:$F$301,$A96,Roster!$J$2:$J$301,"&lt;="&amp;AsOf,Roster!$C$2:$C$301,"&lt;&gt;Left")</f>
        <v>4</v>
      </c>
      <c r="C96" s="24" t="n">
        <f aca="false">COUNTIFS(Leavers!$C$2:$C$301,$A96,Leavers!$E$2:$E$301,"&gt;"&amp;EDATE(AsOf,-12),Leavers!$E$2:$E$301,"&lt;="&amp;AsOf)</f>
        <v>0</v>
      </c>
      <c r="D96" s="24" t="n">
        <f aca="false">COUNTIFS(Leavers!$C$2:$C$301,$A96,Leavers!$E$2:$E$301,"&gt;"&amp;EDATE(AsOf,-12),Leavers!$E$2:$E$301,"&lt;="&amp;AsOf,Leavers!$H$2:$H$301,"&lt;=90")</f>
        <v>0</v>
      </c>
    </row>
  </sheetData>
  <mergeCells count="4">
    <mergeCell ref="A83:C83"/>
    <mergeCell ref="A84:C84"/>
    <mergeCell ref="A85:C85"/>
    <mergeCell ref="A86:C8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22"/>
    <col collapsed="false" customWidth="true" hidden="false" outlineLevel="0" max="3" min="3" style="0" width="26"/>
    <col collapsed="false" customWidth="true" hidden="false" outlineLevel="0" max="4" min="4" style="0" width="40"/>
    <col collapsed="false" customWidth="true" hidden="false" outlineLevel="0" max="5" min="5" style="0" width="22"/>
    <col collapsed="false" customWidth="true" hidden="false" outlineLevel="0" max="6" min="6" style="0" width="40"/>
  </cols>
  <sheetData>
    <row r="1" customFormat="false" ht="24.45" hidden="false" customHeight="false" outlineLevel="0" collapsed="false">
      <c r="A1" s="1" t="s">
        <v>32</v>
      </c>
    </row>
    <row r="2" customFormat="false" ht="15" hidden="false" customHeight="false" outlineLevel="0" collapsed="false">
      <c r="A2" s="2" t="s">
        <v>732</v>
      </c>
    </row>
    <row r="4" customFormat="false" ht="15" hidden="false" customHeight="false" outlineLevel="0" collapsed="false">
      <c r="A4" s="3" t="s">
        <v>733</v>
      </c>
    </row>
    <row r="5" customFormat="false" ht="42" hidden="false" customHeight="true" outlineLevel="0" collapsed="false">
      <c r="A5" s="33" t="s">
        <v>734</v>
      </c>
      <c r="B5" s="33"/>
      <c r="C5" s="33"/>
      <c r="D5" s="33"/>
      <c r="E5" s="33"/>
      <c r="F5" s="33"/>
    </row>
    <row r="7" customFormat="false" ht="15" hidden="false" customHeight="false" outlineLevel="0" collapsed="false">
      <c r="A7" s="34" t="s">
        <v>41</v>
      </c>
      <c r="B7" s="34" t="s">
        <v>735</v>
      </c>
      <c r="C7" s="34" t="s">
        <v>736</v>
      </c>
      <c r="D7" s="34" t="s">
        <v>737</v>
      </c>
      <c r="E7" s="34" t="s">
        <v>738</v>
      </c>
      <c r="F7" s="34" t="s">
        <v>739</v>
      </c>
    </row>
    <row r="8" customFormat="false" ht="43.5" hidden="false" customHeight="true" outlineLevel="0" collapsed="false">
      <c r="A8" s="35" t="s">
        <v>740</v>
      </c>
      <c r="B8" s="36" t="s">
        <v>741</v>
      </c>
      <c r="C8" s="36" t="s">
        <v>742</v>
      </c>
      <c r="D8" s="36" t="s">
        <v>743</v>
      </c>
      <c r="E8" s="36" t="s">
        <v>744</v>
      </c>
      <c r="F8" s="36" t="s">
        <v>745</v>
      </c>
    </row>
    <row r="9" customFormat="false" ht="43.5" hidden="false" customHeight="true" outlineLevel="0" collapsed="false">
      <c r="A9" s="35" t="s">
        <v>746</v>
      </c>
      <c r="B9" s="36" t="s">
        <v>747</v>
      </c>
      <c r="C9" s="36" t="s">
        <v>748</v>
      </c>
      <c r="D9" s="36" t="s">
        <v>749</v>
      </c>
      <c r="E9" s="36" t="s">
        <v>744</v>
      </c>
      <c r="F9" s="36" t="s">
        <v>750</v>
      </c>
    </row>
    <row r="10" customFormat="false" ht="43.5" hidden="false" customHeight="true" outlineLevel="0" collapsed="false">
      <c r="A10" s="35" t="s">
        <v>751</v>
      </c>
      <c r="B10" s="36" t="s">
        <v>752</v>
      </c>
      <c r="C10" s="36" t="s">
        <v>753</v>
      </c>
      <c r="D10" s="36" t="s">
        <v>754</v>
      </c>
      <c r="E10" s="36" t="s">
        <v>755</v>
      </c>
      <c r="F10" s="36" t="s">
        <v>756</v>
      </c>
    </row>
    <row r="11" customFormat="false" ht="43.5" hidden="false" customHeight="true" outlineLevel="0" collapsed="false">
      <c r="A11" s="35" t="s">
        <v>757</v>
      </c>
      <c r="B11" s="36" t="s">
        <v>758</v>
      </c>
      <c r="C11" s="36" t="s">
        <v>759</v>
      </c>
      <c r="D11" s="36" t="s">
        <v>760</v>
      </c>
      <c r="E11" s="36" t="s">
        <v>761</v>
      </c>
      <c r="F11" s="36" t="s">
        <v>762</v>
      </c>
    </row>
    <row r="12" customFormat="false" ht="43.5" hidden="false" customHeight="true" outlineLevel="0" collapsed="false">
      <c r="A12" s="35" t="s">
        <v>763</v>
      </c>
      <c r="B12" s="36" t="s">
        <v>764</v>
      </c>
      <c r="C12" s="36" t="s">
        <v>765</v>
      </c>
      <c r="D12" s="36" t="s">
        <v>766</v>
      </c>
      <c r="E12" s="36" t="s">
        <v>761</v>
      </c>
      <c r="F12" s="36" t="s">
        <v>767</v>
      </c>
    </row>
    <row r="14" customFormat="false" ht="15" hidden="false" customHeight="false" outlineLevel="0" collapsed="false">
      <c r="A14" s="3" t="s">
        <v>768</v>
      </c>
      <c r="B14" s="2" t="s">
        <v>769</v>
      </c>
    </row>
    <row r="15" customFormat="false" ht="15" hidden="false" customHeight="false" outlineLevel="0" collapsed="false">
      <c r="A15" s="34" t="s">
        <v>770</v>
      </c>
      <c r="B15" s="34" t="s">
        <v>771</v>
      </c>
      <c r="C15" s="34" t="s">
        <v>772</v>
      </c>
    </row>
    <row r="16" customFormat="false" ht="15" hidden="false" customHeight="false" outlineLevel="0" collapsed="false">
      <c r="A16" s="37" t="s">
        <v>773</v>
      </c>
      <c r="B16" s="38" t="n">
        <v>21</v>
      </c>
      <c r="C16" s="2" t="s">
        <v>774</v>
      </c>
    </row>
    <row r="17" customFormat="false" ht="15" hidden="false" customHeight="false" outlineLevel="0" collapsed="false">
      <c r="A17" s="37" t="s">
        <v>775</v>
      </c>
      <c r="B17" s="38" t="n">
        <v>30</v>
      </c>
      <c r="C17" s="2" t="s">
        <v>776</v>
      </c>
    </row>
    <row r="18" customFormat="false" ht="15" hidden="false" customHeight="false" outlineLevel="0" collapsed="false">
      <c r="A18" s="37" t="s">
        <v>777</v>
      </c>
      <c r="B18" s="38" t="n">
        <v>45</v>
      </c>
      <c r="C18" s="2" t="s">
        <v>778</v>
      </c>
    </row>
    <row r="19" customFormat="false" ht="15" hidden="false" customHeight="false" outlineLevel="0" collapsed="false">
      <c r="A19" s="37" t="s">
        <v>779</v>
      </c>
      <c r="B19" s="38" t="n">
        <v>45</v>
      </c>
      <c r="C19" s="2" t="s">
        <v>780</v>
      </c>
    </row>
    <row r="20" customFormat="false" ht="15" hidden="false" customHeight="false" outlineLevel="0" collapsed="false">
      <c r="A20" s="37" t="s">
        <v>781</v>
      </c>
      <c r="B20" s="38" t="n">
        <v>50</v>
      </c>
      <c r="C20" s="2" t="s">
        <v>782</v>
      </c>
    </row>
    <row r="21" customFormat="false" ht="15" hidden="false" customHeight="false" outlineLevel="0" collapsed="false">
      <c r="A21" s="37" t="s">
        <v>783</v>
      </c>
      <c r="B21" s="38" t="n">
        <v>80</v>
      </c>
      <c r="C21" s="2" t="s">
        <v>784</v>
      </c>
    </row>
    <row r="22" customFormat="false" ht="15" hidden="false" customHeight="false" outlineLevel="0" collapsed="false">
      <c r="A22" s="37" t="s">
        <v>785</v>
      </c>
      <c r="B22" s="38" t="n">
        <v>10</v>
      </c>
      <c r="C22" s="2" t="s">
        <v>786</v>
      </c>
    </row>
    <row r="24" customFormat="false" ht="15" hidden="false" customHeight="false" outlineLevel="0" collapsed="false">
      <c r="A24" s="3" t="s">
        <v>787</v>
      </c>
    </row>
    <row r="25" customFormat="false" ht="27.75" hidden="false" customHeight="true" outlineLevel="0" collapsed="false">
      <c r="A25" s="39" t="s">
        <v>788</v>
      </c>
      <c r="B25" s="39"/>
      <c r="C25" s="39"/>
      <c r="D25" s="39"/>
      <c r="E25" s="39"/>
      <c r="F25" s="39"/>
    </row>
    <row r="26" customFormat="false" ht="27.75" hidden="false" customHeight="true" outlineLevel="0" collapsed="false">
      <c r="A26" s="39" t="s">
        <v>789</v>
      </c>
      <c r="B26" s="39"/>
      <c r="C26" s="39"/>
      <c r="D26" s="39"/>
      <c r="E26" s="39"/>
      <c r="F26" s="39"/>
    </row>
    <row r="27" customFormat="false" ht="27.75" hidden="false" customHeight="true" outlineLevel="0" collapsed="false">
      <c r="A27" s="39" t="s">
        <v>790</v>
      </c>
      <c r="B27" s="39"/>
      <c r="C27" s="39"/>
      <c r="D27" s="39"/>
      <c r="E27" s="39"/>
      <c r="F27" s="39"/>
    </row>
  </sheetData>
  <mergeCells count="4">
    <mergeCell ref="A5:F5"/>
    <mergeCell ref="A25:F25"/>
    <mergeCell ref="A26:F26"/>
    <mergeCell ref="A27:F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1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3" min="1" style="0" width="22"/>
  </cols>
  <sheetData>
    <row r="1" customFormat="false" ht="30" hidden="false" customHeight="true" outlineLevel="0" collapsed="false">
      <c r="A1" s="12" t="s">
        <v>791</v>
      </c>
      <c r="B1" s="12" t="s">
        <v>792</v>
      </c>
      <c r="C1" s="12" t="s">
        <v>50</v>
      </c>
      <c r="D1" s="12" t="s">
        <v>57</v>
      </c>
      <c r="E1" s="12" t="s">
        <v>793</v>
      </c>
      <c r="F1" s="12" t="s">
        <v>794</v>
      </c>
      <c r="G1" s="12" t="s">
        <v>795</v>
      </c>
      <c r="H1" s="12" t="s">
        <v>796</v>
      </c>
      <c r="I1" s="12" t="s">
        <v>797</v>
      </c>
      <c r="J1" s="12" t="s">
        <v>798</v>
      </c>
      <c r="K1" s="12" t="s">
        <v>799</v>
      </c>
      <c r="L1" s="12" t="s">
        <v>800</v>
      </c>
      <c r="M1" s="12" t="s">
        <v>408</v>
      </c>
    </row>
    <row r="2" customFormat="false" ht="15" hidden="false" customHeight="false" outlineLevel="0" collapsed="false">
      <c r="A2" s="37" t="s">
        <v>81</v>
      </c>
      <c r="B2" s="37" t="s">
        <v>72</v>
      </c>
      <c r="C2" s="37" t="s">
        <v>68</v>
      </c>
      <c r="D2" s="37" t="s">
        <v>239</v>
      </c>
      <c r="E2" s="37" t="s">
        <v>417</v>
      </c>
      <c r="F2" s="37" t="s">
        <v>422</v>
      </c>
      <c r="G2" s="37" t="s">
        <v>417</v>
      </c>
      <c r="H2" s="37" t="s">
        <v>439</v>
      </c>
      <c r="I2" s="37" t="s">
        <v>660</v>
      </c>
      <c r="J2" s="37" t="s">
        <v>424</v>
      </c>
      <c r="K2" s="37" t="s">
        <v>416</v>
      </c>
      <c r="L2" s="37" t="s">
        <v>740</v>
      </c>
      <c r="M2" s="37" t="s">
        <v>801</v>
      </c>
    </row>
    <row r="3" customFormat="false" ht="15" hidden="false" customHeight="false" outlineLevel="0" collapsed="false">
      <c r="A3" s="37" t="s">
        <v>71</v>
      </c>
      <c r="B3" s="37" t="s">
        <v>82</v>
      </c>
      <c r="C3" s="37" t="s">
        <v>78</v>
      </c>
      <c r="D3" s="37" t="s">
        <v>369</v>
      </c>
      <c r="E3" s="37" t="s">
        <v>414</v>
      </c>
      <c r="F3" s="37" t="s">
        <v>423</v>
      </c>
      <c r="G3" s="37" t="s">
        <v>417</v>
      </c>
      <c r="H3" s="37" t="s">
        <v>448</v>
      </c>
      <c r="I3" s="37" t="s">
        <v>526</v>
      </c>
      <c r="J3" s="37" t="s">
        <v>600</v>
      </c>
      <c r="K3" s="37" t="s">
        <v>427</v>
      </c>
      <c r="L3" s="37" t="s">
        <v>746</v>
      </c>
      <c r="M3" s="37" t="s">
        <v>802</v>
      </c>
    </row>
    <row r="4" customFormat="false" ht="15" hidden="false" customHeight="false" outlineLevel="0" collapsed="false">
      <c r="A4" s="37" t="s">
        <v>99</v>
      </c>
      <c r="B4" s="37" t="s">
        <v>65</v>
      </c>
      <c r="C4" s="37" t="s">
        <v>85</v>
      </c>
      <c r="D4" s="37" t="s">
        <v>352</v>
      </c>
      <c r="F4" s="37" t="s">
        <v>418</v>
      </c>
      <c r="G4" s="37" t="s">
        <v>417</v>
      </c>
      <c r="H4" s="37" t="s">
        <v>518</v>
      </c>
      <c r="I4" s="37" t="s">
        <v>803</v>
      </c>
      <c r="J4" s="37" t="s">
        <v>419</v>
      </c>
      <c r="L4" s="37" t="s">
        <v>751</v>
      </c>
      <c r="M4" s="37" t="s">
        <v>804</v>
      </c>
    </row>
    <row r="5" customFormat="false" ht="15" hidden="false" customHeight="false" outlineLevel="0" collapsed="false">
      <c r="A5" s="37" t="s">
        <v>95</v>
      </c>
      <c r="B5" s="37" t="s">
        <v>805</v>
      </c>
      <c r="F5" s="37" t="s">
        <v>420</v>
      </c>
      <c r="G5" s="37" t="s">
        <v>417</v>
      </c>
      <c r="H5" s="37" t="s">
        <v>419</v>
      </c>
      <c r="I5" s="37" t="s">
        <v>602</v>
      </c>
      <c r="J5" s="37" t="s">
        <v>426</v>
      </c>
      <c r="L5" s="37" t="s">
        <v>806</v>
      </c>
      <c r="M5" s="37" t="s">
        <v>807</v>
      </c>
    </row>
    <row r="6" customFormat="false" ht="15" hidden="false" customHeight="false" outlineLevel="0" collapsed="false">
      <c r="A6" s="37" t="s">
        <v>64</v>
      </c>
      <c r="F6" s="37" t="s">
        <v>424</v>
      </c>
      <c r="G6" s="37" t="s">
        <v>414</v>
      </c>
      <c r="H6" s="37" t="s">
        <v>515</v>
      </c>
      <c r="J6" s="37" t="s">
        <v>523</v>
      </c>
      <c r="L6" s="37" t="s">
        <v>763</v>
      </c>
      <c r="M6" s="37" t="s">
        <v>808</v>
      </c>
    </row>
    <row r="7" customFormat="false" ht="15" hidden="false" customHeight="false" outlineLevel="0" collapsed="false">
      <c r="F7" s="37" t="s">
        <v>419</v>
      </c>
      <c r="G7" s="37" t="s">
        <v>414</v>
      </c>
      <c r="H7" s="37" t="s">
        <v>523</v>
      </c>
      <c r="J7" s="37" t="s">
        <v>809</v>
      </c>
    </row>
    <row r="8" customFormat="false" ht="15" hidden="false" customHeight="false" outlineLevel="0" collapsed="false">
      <c r="F8" s="37" t="s">
        <v>426</v>
      </c>
      <c r="G8" s="37" t="s">
        <v>414</v>
      </c>
      <c r="H8" s="37" t="s">
        <v>536</v>
      </c>
      <c r="J8" s="37" t="s">
        <v>810</v>
      </c>
    </row>
    <row r="9" customFormat="false" ht="15" hidden="false" customHeight="false" outlineLevel="0" collapsed="false">
      <c r="F9" s="37" t="s">
        <v>415</v>
      </c>
      <c r="G9" s="37" t="s">
        <v>414</v>
      </c>
      <c r="H9" s="37" t="s">
        <v>525</v>
      </c>
    </row>
    <row r="10" customFormat="false" ht="15" hidden="false" customHeight="false" outlineLevel="0" collapsed="false">
      <c r="F10" s="37" t="s">
        <v>421</v>
      </c>
      <c r="G10" s="37" t="s">
        <v>414</v>
      </c>
      <c r="H10" s="37" t="s">
        <v>810</v>
      </c>
    </row>
    <row r="11" customFormat="false" ht="15" hidden="false" customHeight="false" outlineLevel="0" collapsed="false">
      <c r="F11" s="37" t="s">
        <v>425</v>
      </c>
      <c r="G11" s="37" t="s">
        <v>414</v>
      </c>
    </row>
    <row r="18" customFormat="false" ht="15" hidden="false" customHeight="false" outlineLevel="0" collapsed="false">
      <c r="A18" s="40" t="s">
        <v>811</v>
      </c>
    </row>
    <row r="19" customFormat="false" ht="15" hidden="false" customHeight="false" outlineLevel="0" collapsed="false">
      <c r="A19" s="40" t="s">
        <v>812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2026-09-29T13:34:35Z</dcterms:created>
  <dc:creator>openpyxl</dc:creator>
  <dc:description/>
  <dc:language>en-US</dc:language>
  <cp:lastModifiedBy/>
  <dcterms:modified xsi:type="dcterms:W3CDTF">2026-09-29T15:34:43Z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